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ОБ'!$1048566:$1048568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0" min="1" max="2"/>
    <col width="51.6640625" customWidth="1" style="320" min="3" max="3"/>
    <col width="47" customWidth="1" style="320" min="4" max="4"/>
    <col width="37.44140625" customWidth="1" style="320" min="5" max="5"/>
    <col width="9.109375" customWidth="1" style="320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57" t="n"/>
      <c r="C6" s="257" t="n"/>
      <c r="D6" s="257" t="n"/>
    </row>
    <row r="7" ht="64.5" customHeight="1" s="318">
      <c r="B7" s="352" t="inlineStr">
        <is>
          <t>Наименование разрабатываемого показателя УНЦ - Муфта концевая 10 кВ сечением 300 мм2.</t>
        </is>
      </c>
    </row>
    <row r="8" ht="31.5" customHeight="1" s="318">
      <c r="B8" s="352" t="inlineStr">
        <is>
          <t>Сопоставимый уровень цен: 2 кв. 2018 г.</t>
        </is>
      </c>
    </row>
    <row r="9" ht="15.75" customHeight="1" s="318">
      <c r="B9" s="352" t="inlineStr">
        <is>
          <t>Единица измерения  — 1 ед</t>
        </is>
      </c>
    </row>
    <row r="10">
      <c r="B10" s="352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96.75" customHeight="1" s="318">
      <c r="B12" s="356" t="n">
        <v>1</v>
      </c>
      <c r="C12" s="332" t="inlineStr">
        <is>
          <t>Наименование объекта-представителя</t>
        </is>
      </c>
      <c r="D12" s="35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6" t="n">
        <v>2</v>
      </c>
      <c r="C13" s="332" t="inlineStr">
        <is>
          <t>Наименование субъекта Российской Федерации</t>
        </is>
      </c>
      <c r="D13" s="356" t="inlineStr">
        <is>
          <t>Челябинская область</t>
        </is>
      </c>
    </row>
    <row r="14">
      <c r="B14" s="356" t="n">
        <v>3</v>
      </c>
      <c r="C14" s="332" t="inlineStr">
        <is>
          <t>Климатический район и подрайон</t>
        </is>
      </c>
      <c r="D14" s="356" t="inlineStr">
        <is>
          <t>IВ</t>
        </is>
      </c>
    </row>
    <row r="15">
      <c r="B15" s="356" t="n">
        <v>4</v>
      </c>
      <c r="C15" s="332" t="inlineStr">
        <is>
          <t>Мощность объекта</t>
        </is>
      </c>
      <c r="D15" s="356" t="n">
        <v>1</v>
      </c>
    </row>
    <row r="16" ht="116.25" customHeight="1" s="318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Муфта концевая 10 кВ сечением 300 мм2</t>
        </is>
      </c>
    </row>
    <row r="17" ht="79.5" customHeight="1" s="318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8">
        <f>SUM(D18:D21)</f>
        <v/>
      </c>
      <c r="E17" s="256" t="n"/>
    </row>
    <row r="18">
      <c r="B18" s="233" t="inlineStr">
        <is>
          <t>6.1</t>
        </is>
      </c>
      <c r="C18" s="332" t="inlineStr">
        <is>
          <t>строительно-монтажные работы</t>
        </is>
      </c>
      <c r="D18" s="268" t="n">
        <v>35.36</v>
      </c>
    </row>
    <row r="19" ht="15.75" customHeight="1" s="318">
      <c r="B19" s="233" t="inlineStr">
        <is>
          <t>6.2</t>
        </is>
      </c>
      <c r="C19" s="332" t="inlineStr">
        <is>
          <t>оборудование и инвентарь</t>
        </is>
      </c>
      <c r="D19" s="268" t="n">
        <v>0</v>
      </c>
    </row>
    <row r="20" ht="16.5" customHeight="1" s="318">
      <c r="B20" s="233" t="inlineStr">
        <is>
          <t>6.3</t>
        </is>
      </c>
      <c r="C20" s="332" t="inlineStr">
        <is>
          <t>пусконаладочные работы</t>
        </is>
      </c>
      <c r="D20" s="268" t="n">
        <v>0</v>
      </c>
    </row>
    <row r="21" ht="35.25" customHeight="1" s="318">
      <c r="B21" s="233" t="inlineStr">
        <is>
          <t>6.4</t>
        </is>
      </c>
      <c r="C21" s="232" t="inlineStr">
        <is>
          <t>прочие и лимитированные затраты</t>
        </is>
      </c>
      <c r="D21" s="268">
        <f>D18*2.5%+(D18+D18*2.5%)*2.9%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09" t="inlineStr">
        <is>
          <t>2 кв. 2018 г.</t>
        </is>
      </c>
      <c r="E22" s="230" t="n"/>
    </row>
    <row r="23" ht="123" customHeight="1" s="318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8">
        <f>D17</f>
        <v/>
      </c>
      <c r="E23" s="256" t="n"/>
    </row>
    <row r="24" ht="60.75" customHeight="1" s="318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8">
        <f>D23/D15</f>
        <v/>
      </c>
      <c r="E24" s="230" t="n"/>
    </row>
    <row r="25" ht="48" customHeight="1" s="318">
      <c r="B25" s="356" t="n">
        <v>10</v>
      </c>
      <c r="C25" s="332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18">
      <c r="B27" s="226" t="n"/>
    </row>
    <row r="28">
      <c r="B28" s="320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6"/>
  <sheetViews>
    <sheetView view="pageBreakPreview" topLeftCell="A4" zoomScale="70" zoomScaleNormal="70" workbookViewId="0">
      <selection activeCell="F17" sqref="F17"/>
    </sheetView>
  </sheetViews>
  <sheetFormatPr baseColWidth="8" defaultColWidth="9.109375" defaultRowHeight="15.6"/>
  <cols>
    <col width="5.554687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554687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50" t="inlineStr">
        <is>
          <t>Приложение № 2</t>
        </is>
      </c>
      <c r="K3" s="226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8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18">
      <c r="B8" s="258" t="n"/>
    </row>
    <row r="9" ht="15.75" customHeight="1" s="318">
      <c r="A9" s="320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5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231" customHeight="1" s="318">
      <c r="A12" s="320" t="n"/>
      <c r="B12" s="356" t="n">
        <v>1</v>
      </c>
      <c r="C12" s="332" t="inlineStr">
        <is>
          <t>Муфта концевая 10 кВ сечением 300 мм2</t>
        </is>
      </c>
      <c r="D12" s="311" t="inlineStr">
        <is>
          <t>02-01-05</t>
        </is>
      </c>
      <c r="E12" s="33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2" t="n"/>
      <c r="G12" s="312">
        <f>35362.74/1000</f>
        <v/>
      </c>
      <c r="H12" s="312" t="n"/>
      <c r="I12" s="312" t="n"/>
      <c r="J12" s="312">
        <f>SUM(F12:I12)</f>
        <v/>
      </c>
      <c r="K12" s="320" t="n"/>
      <c r="L12" s="320" t="n"/>
    </row>
    <row r="13" ht="15.75" customHeight="1" s="318">
      <c r="A13" s="320" t="n"/>
      <c r="B13" s="354" t="inlineStr">
        <is>
          <t>Всего по объекту:</t>
        </is>
      </c>
      <c r="C13" s="439" t="n"/>
      <c r="D13" s="439" t="n"/>
      <c r="E13" s="440" t="n"/>
      <c r="F13" s="313" t="n"/>
      <c r="G13" s="314">
        <f>G12</f>
        <v/>
      </c>
      <c r="H13" s="314" t="n"/>
      <c r="I13" s="314" t="n"/>
      <c r="J13" s="312">
        <f>SUM(F13:I13)</f>
        <v/>
      </c>
      <c r="K13" s="320" t="n"/>
      <c r="L13" s="320" t="n"/>
    </row>
    <row r="14" s="318">
      <c r="A14" s="320" t="n"/>
      <c r="B14" s="355" t="inlineStr">
        <is>
          <t>Всего по объекту в сопоставимом уровне цен 2кв. 2018г:</t>
        </is>
      </c>
      <c r="C14" s="435" t="n"/>
      <c r="D14" s="435" t="n"/>
      <c r="E14" s="436" t="n"/>
      <c r="F14" s="315" t="n"/>
      <c r="G14" s="316">
        <f>G13</f>
        <v/>
      </c>
      <c r="H14" s="316" t="n"/>
      <c r="I14" s="316" t="n"/>
      <c r="J14" s="312">
        <f>SUM(F14:I14)</f>
        <v/>
      </c>
      <c r="K14" s="320" t="n"/>
      <c r="L14" s="320" t="n"/>
    </row>
    <row r="15" ht="15" customHeight="1" s="318">
      <c r="A15" s="320" t="n"/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0" t="n"/>
      <c r="L15" s="320" t="n"/>
    </row>
    <row r="16" ht="15" customHeight="1" s="318">
      <c r="A16" s="320" t="n"/>
      <c r="B16" s="320" t="n"/>
      <c r="C16" s="320" t="n"/>
      <c r="D16" s="320" t="n"/>
      <c r="E16" s="320" t="n"/>
      <c r="F16" s="320" t="n"/>
      <c r="G16" s="320" t="n"/>
      <c r="H16" s="320" t="n"/>
      <c r="I16" s="320" t="n"/>
      <c r="J16" s="320" t="n"/>
      <c r="K16" s="320" t="n"/>
      <c r="L16" s="320" t="n"/>
    </row>
    <row r="17" ht="15" customHeight="1" s="318">
      <c r="A17" s="320" t="n"/>
      <c r="B17" s="320" t="n"/>
      <c r="C17" s="320" t="n"/>
      <c r="D17" s="320" t="n"/>
      <c r="E17" s="320" t="n"/>
      <c r="F17" s="320" t="n"/>
      <c r="G17" s="320" t="n"/>
      <c r="H17" s="320" t="n"/>
      <c r="I17" s="320" t="n"/>
      <c r="J17" s="320" t="n"/>
      <c r="K17" s="320" t="n"/>
      <c r="L17" s="320" t="n"/>
    </row>
    <row r="18" ht="15" customHeight="1" s="318">
      <c r="A18" s="320" t="n"/>
      <c r="B18" s="320" t="n"/>
      <c r="C18" s="304" t="inlineStr">
        <is>
          <t>Составил ______________________     А.Р. Маркова</t>
        </is>
      </c>
      <c r="D18" s="305" t="n"/>
      <c r="E18" s="305" t="n"/>
      <c r="F18" s="320" t="n"/>
      <c r="G18" s="320" t="n"/>
      <c r="H18" s="320" t="n"/>
      <c r="I18" s="320" t="n"/>
      <c r="J18" s="320" t="n"/>
      <c r="K18" s="320" t="n"/>
      <c r="L18" s="320" t="n"/>
    </row>
    <row r="19" ht="15" customHeight="1" s="318">
      <c r="A19" s="320" t="n"/>
      <c r="B19" s="320" t="n"/>
      <c r="C19" s="307" t="inlineStr">
        <is>
          <t xml:space="preserve">                         (подпись, инициалы, фамилия)</t>
        </is>
      </c>
      <c r="D19" s="305" t="n"/>
      <c r="E19" s="305" t="n"/>
      <c r="F19" s="320" t="n"/>
      <c r="G19" s="320" t="n"/>
      <c r="H19" s="320" t="n"/>
      <c r="I19" s="320" t="n"/>
      <c r="J19" s="320" t="n"/>
      <c r="K19" s="320" t="n"/>
      <c r="L19" s="320" t="n"/>
    </row>
    <row r="20" ht="15" customHeight="1" s="318">
      <c r="A20" s="320" t="n"/>
      <c r="B20" s="320" t="n"/>
      <c r="C20" s="304" t="n"/>
      <c r="D20" s="305" t="n"/>
      <c r="E20" s="305" t="n"/>
      <c r="F20" s="320" t="n"/>
      <c r="G20" s="320" t="n"/>
      <c r="H20" s="320" t="n"/>
      <c r="I20" s="320" t="n"/>
      <c r="J20" s="320" t="n"/>
      <c r="K20" s="320" t="n"/>
      <c r="L20" s="320" t="n"/>
    </row>
    <row r="21" ht="15" customHeight="1" s="318">
      <c r="A21" s="320" t="n"/>
      <c r="B21" s="320" t="n"/>
      <c r="C21" s="304" t="inlineStr">
        <is>
          <t>Проверил ______________________        А.В. Костянецкая</t>
        </is>
      </c>
      <c r="D21" s="305" t="n"/>
      <c r="E21" s="305" t="n"/>
      <c r="F21" s="320" t="n"/>
      <c r="G21" s="320" t="n"/>
      <c r="H21" s="320" t="n"/>
      <c r="I21" s="320" t="n"/>
      <c r="J21" s="320" t="n"/>
      <c r="K21" s="320" t="n"/>
      <c r="L21" s="320" t="n"/>
    </row>
    <row r="22" ht="15" customHeight="1" s="318">
      <c r="A22" s="320" t="n"/>
      <c r="B22" s="320" t="n"/>
      <c r="C22" s="307" t="inlineStr">
        <is>
          <t xml:space="preserve">                        (подпись, инициалы, фамилия)</t>
        </is>
      </c>
      <c r="D22" s="305" t="n"/>
      <c r="E22" s="305" t="n"/>
      <c r="F22" s="320" t="n"/>
      <c r="G22" s="320" t="n"/>
      <c r="H22" s="320" t="n"/>
      <c r="I22" s="320" t="n"/>
      <c r="J22" s="320" t="n"/>
      <c r="K22" s="320" t="n"/>
      <c r="L22" s="320" t="n"/>
    </row>
    <row r="23" ht="15" customHeight="1" s="318">
      <c r="A23" s="320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</row>
    <row r="24" ht="15" customHeight="1" s="318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</row>
    <row r="25" ht="15" customHeight="1" s="318">
      <c r="A25" s="320" t="n"/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</row>
    <row r="26" ht="15" customHeight="1" s="318">
      <c r="A26" s="320" t="n"/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</row>
    <row r="27" ht="15" customHeight="1" s="318"/>
    <row r="28" ht="15" customHeight="1" s="318"/>
    <row r="29" ht="15" customHeight="1" s="318"/>
    <row r="30" ht="15" customHeight="1" s="3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7"/>
  <sheetViews>
    <sheetView view="pageBreakPreview" workbookViewId="0">
      <selection activeCell="E23" sqref="E23"/>
    </sheetView>
  </sheetViews>
  <sheetFormatPr baseColWidth="8" defaultColWidth="9.109375" defaultRowHeight="15.6"/>
  <cols>
    <col width="9.109375" customWidth="1" style="320" min="1" max="1"/>
    <col width="12.5546875" customWidth="1" style="320" min="2" max="2"/>
    <col width="22.441406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10"/>
    <col width="15" customWidth="1" style="320" min="11" max="11"/>
    <col width="9.109375" customWidth="1" style="320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18">
      <c r="A4" s="267" t="n"/>
      <c r="B4" s="267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62" t="inlineStr">
        <is>
          <t>Наименование разрабатываемого показателя УНЦ -  Муфта концевая 10 кВ сечением 300 мм2.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18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36" t="n"/>
    </row>
    <row r="9" ht="40.5" customHeight="1" s="318">
      <c r="A9" s="438" t="n"/>
      <c r="B9" s="438" t="n"/>
      <c r="C9" s="438" t="n"/>
      <c r="D9" s="438" t="n"/>
      <c r="E9" s="438" t="n"/>
      <c r="F9" s="438" t="n"/>
      <c r="G9" s="356" t="inlineStr">
        <is>
          <t>на ед.изм.</t>
        </is>
      </c>
      <c r="H9" s="356" t="inlineStr">
        <is>
          <t>общая</t>
        </is>
      </c>
    </row>
    <row r="10">
      <c r="A10" s="357" t="n">
        <v>1</v>
      </c>
      <c r="B10" s="357" t="n"/>
      <c r="C10" s="357" t="n">
        <v>2</v>
      </c>
      <c r="D10" s="357" t="inlineStr">
        <is>
          <t>З</t>
        </is>
      </c>
      <c r="E10" s="357" t="n">
        <v>4</v>
      </c>
      <c r="F10" s="357" t="n">
        <v>5</v>
      </c>
      <c r="G10" s="357" t="n">
        <v>6</v>
      </c>
      <c r="H10" s="357" t="n">
        <v>7</v>
      </c>
    </row>
    <row r="11" customFormat="1" s="298">
      <c r="A11" s="359" t="inlineStr">
        <is>
          <t>Затраты труда рабочих</t>
        </is>
      </c>
      <c r="B11" s="435" t="n"/>
      <c r="C11" s="435" t="n"/>
      <c r="D11" s="435" t="n"/>
      <c r="E11" s="436" t="n"/>
      <c r="F11" s="441">
        <f>SUM(F12:F12)</f>
        <v/>
      </c>
      <c r="G11" s="264" t="n"/>
      <c r="H11" s="442">
        <f>SUM(H12:H12)</f>
        <v/>
      </c>
    </row>
    <row r="12">
      <c r="A12" s="389" t="n">
        <v>1</v>
      </c>
      <c r="B12" s="241" t="n"/>
      <c r="C12" s="272" t="inlineStr">
        <is>
          <t>1-3-8</t>
        </is>
      </c>
      <c r="D12" s="261" t="inlineStr">
        <is>
          <t>Затраты труда рабочих (средний разряд работы 3,8)</t>
        </is>
      </c>
      <c r="E12" s="389" t="inlineStr">
        <is>
          <t>чел.-ч</t>
        </is>
      </c>
      <c r="F12" s="368" t="n">
        <v>14.52</v>
      </c>
      <c r="G12" s="443" t="n">
        <v>9.4</v>
      </c>
      <c r="H12" s="283">
        <f>ROUND(F12*G12,2)</f>
        <v/>
      </c>
      <c r="M12" s="444" t="n"/>
    </row>
    <row r="13">
      <c r="A13" s="358" t="inlineStr">
        <is>
          <t>Затраты труда машинистов</t>
        </is>
      </c>
      <c r="B13" s="435" t="n"/>
      <c r="C13" s="435" t="n"/>
      <c r="D13" s="435" t="n"/>
      <c r="E13" s="436" t="n"/>
      <c r="F13" s="359" t="n"/>
      <c r="G13" s="239" t="n"/>
      <c r="H13" s="442">
        <f>H14</f>
        <v/>
      </c>
    </row>
    <row r="14">
      <c r="A14" s="389" t="n">
        <v>2</v>
      </c>
      <c r="B14" s="360" t="n"/>
      <c r="C14" s="274" t="n">
        <v>2</v>
      </c>
      <c r="D14" s="261" t="inlineStr">
        <is>
          <t>Затраты труда машинистов</t>
        </is>
      </c>
      <c r="E14" s="389" t="inlineStr">
        <is>
          <t>чел.-ч</t>
        </is>
      </c>
      <c r="F14" s="389" t="n">
        <v>12.06</v>
      </c>
      <c r="G14" s="259" t="n"/>
      <c r="H14" s="284" t="n">
        <v>162.82</v>
      </c>
    </row>
    <row r="15" customFormat="1" s="298">
      <c r="A15" s="359" t="inlineStr">
        <is>
          <t>Машины и механизмы</t>
        </is>
      </c>
      <c r="B15" s="435" t="n"/>
      <c r="C15" s="435" t="n"/>
      <c r="D15" s="435" t="n"/>
      <c r="E15" s="436" t="n"/>
      <c r="F15" s="359" t="n"/>
      <c r="G15" s="239" t="n"/>
      <c r="H15" s="442">
        <f>SUM(H16:H16)</f>
        <v/>
      </c>
    </row>
    <row r="16">
      <c r="A16" s="389" t="n">
        <v>3</v>
      </c>
      <c r="B16" s="360" t="n"/>
      <c r="C16" s="274" t="inlineStr">
        <is>
          <t>91.06.09-001</t>
        </is>
      </c>
      <c r="D16" s="261" t="inlineStr">
        <is>
          <t>Вышки телескопические 25 м</t>
        </is>
      </c>
      <c r="E16" s="368" t="inlineStr">
        <is>
          <t>маш.час</t>
        </is>
      </c>
      <c r="F16" s="389" t="n">
        <v>12.06</v>
      </c>
      <c r="G16" s="281" t="n">
        <v>142.7</v>
      </c>
      <c r="H16" s="283">
        <f>ROUND(F16*G16,2)</f>
        <v/>
      </c>
      <c r="I16" s="287" t="n"/>
      <c r="J16" s="287" t="n"/>
      <c r="L16" s="287" t="n"/>
    </row>
    <row r="17">
      <c r="A17" s="359" t="inlineStr">
        <is>
          <t>Материалы</t>
        </is>
      </c>
      <c r="B17" s="435" t="n"/>
      <c r="C17" s="435" t="n"/>
      <c r="D17" s="435" t="n"/>
      <c r="E17" s="436" t="n"/>
      <c r="F17" s="359" t="n"/>
      <c r="G17" s="239" t="n"/>
      <c r="H17" s="442">
        <f>SUM(H18:H21)</f>
        <v/>
      </c>
    </row>
    <row r="18">
      <c r="A18" s="292" t="n">
        <v>4</v>
      </c>
      <c r="B18" s="292" t="n"/>
      <c r="C18" s="389" t="inlineStr">
        <is>
          <t>Прайс из СД ОП</t>
        </is>
      </c>
      <c r="D18" s="289" t="inlineStr">
        <is>
          <t>Муфта концевая 10 кВ сечением 300 мм2</t>
        </is>
      </c>
      <c r="E18" s="389" t="inlineStr">
        <is>
          <t>шт</t>
        </is>
      </c>
      <c r="F18" s="389" t="n">
        <v>6</v>
      </c>
      <c r="G18" s="289" t="n">
        <v>630.39</v>
      </c>
      <c r="H18" s="283">
        <f>ROUND(F18*G18,2)</f>
        <v/>
      </c>
    </row>
    <row r="19">
      <c r="A19" s="262" t="n">
        <v>5</v>
      </c>
      <c r="B19" s="360" t="n"/>
      <c r="C19" s="274" t="inlineStr">
        <is>
          <t>01.3.01.01-0001</t>
        </is>
      </c>
      <c r="D19" s="261" t="inlineStr">
        <is>
          <t>Бензин авиационный Б-70</t>
        </is>
      </c>
      <c r="E19" s="389" t="inlineStr">
        <is>
          <t>т</t>
        </is>
      </c>
      <c r="F19" s="389" t="n">
        <v>0.0008</v>
      </c>
      <c r="G19" s="259" t="n">
        <v>4488.4</v>
      </c>
      <c r="H19" s="283">
        <f>ROUND(F19*G19,2)</f>
        <v/>
      </c>
      <c r="I19" s="288" t="n"/>
      <c r="J19" s="287" t="n"/>
      <c r="K19" s="287" t="n"/>
    </row>
    <row r="20">
      <c r="A20" s="262" t="n">
        <v>6</v>
      </c>
      <c r="B20" s="360" t="n"/>
      <c r="C20" s="274" t="inlineStr">
        <is>
          <t>01.7.06.07-0002</t>
        </is>
      </c>
      <c r="D20" s="261" t="inlineStr">
        <is>
          <t>Лента монтажная, тип ЛМ-5</t>
        </is>
      </c>
      <c r="E20" s="389" t="inlineStr">
        <is>
          <t>10 м</t>
        </is>
      </c>
      <c r="F20" s="389" t="n">
        <v>0.048</v>
      </c>
      <c r="G20" s="259" t="n">
        <v>6.9</v>
      </c>
      <c r="H20" s="283">
        <f>ROUND(F20*G20,2)</f>
        <v/>
      </c>
      <c r="I20" s="288" t="n"/>
      <c r="J20" s="287" t="n"/>
      <c r="K20" s="287" t="n"/>
    </row>
    <row r="21">
      <c r="A21" s="292" t="n">
        <v>7</v>
      </c>
      <c r="B21" s="360" t="n"/>
      <c r="C21" s="274" t="inlineStr">
        <is>
          <t>01.3.01.05-0009</t>
        </is>
      </c>
      <c r="D21" s="261" t="inlineStr">
        <is>
          <t>Парафин нефтяной твердый Т-1</t>
        </is>
      </c>
      <c r="E21" s="389" t="inlineStr">
        <is>
          <t>т</t>
        </is>
      </c>
      <c r="F21" s="389" t="n">
        <v>2e-05</v>
      </c>
      <c r="G21" s="259" t="n">
        <v>8105.71</v>
      </c>
      <c r="H21" s="283">
        <f>ROUND(F21*G21,2)</f>
        <v/>
      </c>
      <c r="I21" s="288" t="n"/>
      <c r="J21" s="287" t="n"/>
      <c r="K21" s="287" t="n"/>
    </row>
    <row r="23">
      <c r="B23" s="320" t="inlineStr">
        <is>
          <t>Составил ______________________     А.Р. Маркова</t>
        </is>
      </c>
    </row>
    <row r="24">
      <c r="B24" s="226" t="inlineStr">
        <is>
          <t xml:space="preserve">                         (подпись, инициалы, фамилия)</t>
        </is>
      </c>
    </row>
    <row r="26">
      <c r="B26" s="320" t="inlineStr">
        <is>
          <t>Проверил ______________________        А.В. Костянецкая</t>
        </is>
      </c>
    </row>
    <row r="27">
      <c r="B27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18" min="1" max="1"/>
    <col width="36.33203125" customWidth="1" style="318" min="2" max="2"/>
    <col width="18.88671875" customWidth="1" style="318" min="3" max="3"/>
    <col width="18.33203125" customWidth="1" style="318" min="4" max="4"/>
    <col width="18.88671875" customWidth="1" style="318" min="5" max="5"/>
    <col width="11.44140625" customWidth="1" style="318" min="6" max="6"/>
    <col width="14.44140625" customWidth="1" style="318" min="7" max="7"/>
    <col width="9.109375" customWidth="1" style="318" min="8" max="11"/>
    <col width="13.5546875" customWidth="1" style="318" min="12" max="12"/>
    <col width="9.109375" customWidth="1" style="318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4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0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18">
      <c r="B7" s="349" t="inlineStr">
        <is>
          <t>Наименование разрабатываемого показателя УНЦ — Муфта концевая 10 кВ сечением 300 мм2.</t>
        </is>
      </c>
    </row>
    <row r="8">
      <c r="B8" s="364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18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ОБ'!J22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ОБ'!J33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ОБ'!J37</f>
        <v/>
      </c>
      <c r="D17" s="247">
        <f>C17/$C$24</f>
        <v/>
      </c>
      <c r="E17" s="247">
        <f>C17/$C$40</f>
        <v/>
      </c>
      <c r="G17" s="44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ОБ'!D41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ОБ'!D40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8">
      <c r="B25" s="245" t="inlineStr">
        <is>
          <t>ВСЕГО стоимость оборудования, в том числе</t>
        </is>
      </c>
      <c r="C25" s="246">
        <f>'Прил.5 Расчет СМР и ОБ'!J28</f>
        <v/>
      </c>
      <c r="D25" s="247" t="n"/>
      <c r="E25" s="247">
        <f>C25/$C$40</f>
        <v/>
      </c>
    </row>
    <row r="26" ht="25.5" customHeight="1" s="318">
      <c r="B26" s="245" t="inlineStr">
        <is>
          <t>стоимость оборудования технологического</t>
        </is>
      </c>
      <c r="C26" s="246">
        <f>'Прил.5 Расчет СМР и ОБ'!J29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8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5" t="n">
        <v>0</v>
      </c>
      <c r="D31" s="245" t="n"/>
      <c r="E31" s="247">
        <f>C31/$C$40</f>
        <v/>
      </c>
    </row>
    <row r="32" ht="25.5" customHeight="1" s="31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88" t="n"/>
    </row>
    <row r="35" ht="76.5" customHeight="1" s="31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1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ОБ'!E44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4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1" workbookViewId="0">
      <selection activeCell="C51" sqref="C51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18" min="13" max="13"/>
  </cols>
  <sheetData>
    <row r="1" s="318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18">
      <c r="A2" s="305" t="n"/>
      <c r="B2" s="305" t="n"/>
      <c r="C2" s="305" t="n"/>
      <c r="D2" s="305" t="n"/>
      <c r="E2" s="305" t="n"/>
      <c r="F2" s="305" t="n"/>
      <c r="G2" s="305" t="n"/>
      <c r="H2" s="365" t="inlineStr">
        <is>
          <t>Приложение №5</t>
        </is>
      </c>
      <c r="K2" s="305" t="n"/>
      <c r="L2" s="305" t="n"/>
      <c r="M2" s="305" t="n"/>
      <c r="N2" s="305" t="n"/>
    </row>
    <row r="3" s="318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0" t="inlineStr">
        <is>
          <t>Расчет стоимости СМР и оборудования</t>
        </is>
      </c>
    </row>
    <row r="5" ht="12.75" customFormat="1" customHeight="1" s="304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>Муфта концевая 10 кВ сечением 300 мм2.</t>
        </is>
      </c>
    </row>
    <row r="7" ht="12.75" customFormat="1" customHeight="1" s="304">
      <c r="A7" s="343" t="inlineStr">
        <is>
          <t>Единица измерения  — 1 ед</t>
        </is>
      </c>
      <c r="I7" s="349" t="n"/>
      <c r="J7" s="349" t="n"/>
    </row>
    <row r="8" ht="13.5" customFormat="1" customHeight="1" s="304">
      <c r="A8" s="343" t="n"/>
    </row>
    <row r="9" ht="13.2" customFormat="1" customHeight="1" s="304"/>
    <row r="10" ht="27" customHeight="1" s="318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36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36" t="n"/>
      <c r="K10" s="305" t="n"/>
      <c r="L10" s="305" t="n"/>
      <c r="M10" s="305" t="n"/>
      <c r="N10" s="305" t="n"/>
    </row>
    <row r="11" ht="28.5" customHeight="1" s="318">
      <c r="A11" s="438" t="n"/>
      <c r="B11" s="438" t="n"/>
      <c r="C11" s="438" t="n"/>
      <c r="D11" s="438" t="n"/>
      <c r="E11" s="438" t="n"/>
      <c r="F11" s="368" t="inlineStr">
        <is>
          <t>на ед. изм.</t>
        </is>
      </c>
      <c r="G11" s="368" t="inlineStr">
        <is>
          <t>общая</t>
        </is>
      </c>
      <c r="H11" s="438" t="n"/>
      <c r="I11" s="368" t="inlineStr">
        <is>
          <t>на ед. изм.</t>
        </is>
      </c>
      <c r="J11" s="368" t="inlineStr">
        <is>
          <t>общая</t>
        </is>
      </c>
      <c r="K11" s="305" t="n"/>
      <c r="L11" s="305" t="n"/>
      <c r="M11" s="305" t="n"/>
      <c r="N11" s="305" t="n"/>
    </row>
    <row r="12" s="318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305" t="n"/>
      <c r="L12" s="305" t="n"/>
      <c r="M12" s="305" t="n"/>
      <c r="N12" s="305" t="n"/>
    </row>
    <row r="13">
      <c r="A13" s="368" t="n"/>
      <c r="B13" s="358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200" t="n"/>
      <c r="J13" s="200" t="n"/>
    </row>
    <row r="14" ht="25.5" customHeight="1" s="318">
      <c r="A14" s="368" t="n">
        <v>1</v>
      </c>
      <c r="B14" s="272" t="inlineStr">
        <is>
          <t>1-3-8</t>
        </is>
      </c>
      <c r="C14" s="376" t="inlineStr">
        <is>
          <t>Затраты труда рабочих-строителей среднего разряда (3,8)</t>
        </is>
      </c>
      <c r="D14" s="368" t="inlineStr">
        <is>
          <t>чел.-ч.</t>
        </is>
      </c>
      <c r="E14" s="446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68" t="n"/>
      <c r="B15" s="368" t="n"/>
      <c r="C15" s="358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6">
        <f>SUM(E14:E14)</f>
        <v/>
      </c>
      <c r="F15" s="207" t="n"/>
      <c r="G15" s="207">
        <f>SUM(G14:G14)</f>
        <v/>
      </c>
      <c r="H15" s="379" t="n">
        <v>1</v>
      </c>
      <c r="I15" s="200" t="n"/>
      <c r="J15" s="207">
        <f>SUM(J14:J14)</f>
        <v/>
      </c>
    </row>
    <row r="16" ht="14.25" customFormat="1" customHeight="1" s="305">
      <c r="A16" s="368" t="n"/>
      <c r="B16" s="376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200" t="n"/>
      <c r="J16" s="200" t="n"/>
    </row>
    <row r="17" ht="14.25" customFormat="1" customHeight="1" s="305">
      <c r="A17" s="368" t="n">
        <v>2</v>
      </c>
      <c r="B17" s="368" t="n">
        <v>2</v>
      </c>
      <c r="C17" s="376" t="inlineStr">
        <is>
          <t>Затраты труда машинистов</t>
        </is>
      </c>
      <c r="D17" s="368" t="inlineStr">
        <is>
          <t>чел.-ч.</t>
        </is>
      </c>
      <c r="E17" s="446" t="n">
        <v>12.06</v>
      </c>
      <c r="F17" s="207">
        <f>G17/E17</f>
        <v/>
      </c>
      <c r="G17" s="207">
        <f>'Прил. 3'!H13</f>
        <v/>
      </c>
      <c r="H17" s="37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68" t="n"/>
      <c r="B18" s="358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14.25" customFormat="1" customHeight="1" s="305">
      <c r="A19" s="368" t="n"/>
      <c r="B19" s="376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200" t="n"/>
      <c r="J19" s="200" t="n"/>
    </row>
    <row r="20" ht="14.25" customFormat="1" customHeight="1" s="305">
      <c r="A20" s="368" t="n">
        <v>3</v>
      </c>
      <c r="B20" s="274" t="inlineStr">
        <is>
          <t>91.06.09-001</t>
        </is>
      </c>
      <c r="C20" s="261" t="inlineStr">
        <is>
          <t>Вышки телескопические 25 м</t>
        </is>
      </c>
      <c r="D20" s="368" t="inlineStr">
        <is>
          <t>маш.час</t>
        </is>
      </c>
      <c r="E20" s="447" t="n">
        <v>12.06</v>
      </c>
      <c r="F20" s="281" t="n">
        <v>142.7</v>
      </c>
      <c r="G20" s="207">
        <f>ROUND(E20*F20,2)</f>
        <v/>
      </c>
      <c r="H20" s="209">
        <f>G20/$G$23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5">
      <c r="A21" s="368" t="n"/>
      <c r="B21" s="368" t="n"/>
      <c r="C21" s="376" t="inlineStr">
        <is>
          <t>Итого основные машины и механизмы</t>
        </is>
      </c>
      <c r="D21" s="368" t="n"/>
      <c r="E21" s="446" t="n"/>
      <c r="F21" s="207" t="n"/>
      <c r="G21" s="207">
        <f>SUM(G20:G20)</f>
        <v/>
      </c>
      <c r="H21" s="379">
        <f>G21/G23</f>
        <v/>
      </c>
      <c r="I21" s="201" t="n"/>
      <c r="J21" s="207">
        <f>SUM(J20:J20)</f>
        <v/>
      </c>
    </row>
    <row r="22" ht="14.25" customFormat="1" customHeight="1" s="305">
      <c r="A22" s="368" t="n"/>
      <c r="B22" s="368" t="n"/>
      <c r="C22" s="376" t="inlineStr">
        <is>
          <t>Итого прочие машины и механизмы</t>
        </is>
      </c>
      <c r="D22" s="368" t="n"/>
      <c r="E22" s="377" t="n"/>
      <c r="F22" s="207" t="n"/>
      <c r="G22" s="201" t="n">
        <v>0</v>
      </c>
      <c r="H22" s="209">
        <f>G22/G23</f>
        <v/>
      </c>
      <c r="I22" s="207" t="n"/>
      <c r="J22" s="207" t="n">
        <v>0</v>
      </c>
    </row>
    <row r="23" ht="25.5" customFormat="1" customHeight="1" s="305">
      <c r="A23" s="368" t="n"/>
      <c r="B23" s="368" t="n"/>
      <c r="C23" s="358" t="inlineStr">
        <is>
          <t>Итого по разделу «Машины и механизмы»</t>
        </is>
      </c>
      <c r="D23" s="368" t="n"/>
      <c r="E23" s="377" t="n"/>
      <c r="F23" s="207" t="n"/>
      <c r="G23" s="207">
        <f>G22+G21</f>
        <v/>
      </c>
      <c r="H23" s="194" t="n">
        <v>1</v>
      </c>
      <c r="I23" s="195" t="n"/>
      <c r="J23" s="221">
        <f>J22+J21</f>
        <v/>
      </c>
    </row>
    <row r="24" ht="14.25" customFormat="1" customHeight="1" s="305">
      <c r="A24" s="368" t="n"/>
      <c r="B24" s="358" t="inlineStr">
        <is>
          <t>Оборудование</t>
        </is>
      </c>
      <c r="C24" s="435" t="n"/>
      <c r="D24" s="435" t="n"/>
      <c r="E24" s="435" t="n"/>
      <c r="F24" s="435" t="n"/>
      <c r="G24" s="435" t="n"/>
      <c r="H24" s="436" t="n"/>
      <c r="I24" s="200" t="n"/>
      <c r="J24" s="200" t="n"/>
    </row>
    <row r="25">
      <c r="A25" s="368" t="n"/>
      <c r="B25" s="376" t="inlineStr">
        <is>
          <t>Основное оборудование</t>
        </is>
      </c>
      <c r="C25" s="435" t="n"/>
      <c r="D25" s="435" t="n"/>
      <c r="E25" s="435" t="n"/>
      <c r="F25" s="435" t="n"/>
      <c r="G25" s="435" t="n"/>
      <c r="H25" s="436" t="n"/>
      <c r="I25" s="200" t="n"/>
      <c r="J25" s="200" t="n"/>
      <c r="K25" s="305" t="n"/>
      <c r="L25" s="305" t="n"/>
    </row>
    <row r="26">
      <c r="A26" s="368" t="n"/>
      <c r="B26" s="368" t="n"/>
      <c r="C26" s="376" t="inlineStr">
        <is>
          <t>Итого основное оборудование</t>
        </is>
      </c>
      <c r="D26" s="368" t="n"/>
      <c r="E26" s="448" t="n"/>
      <c r="F26" s="378" t="n"/>
      <c r="G26" s="207" t="n">
        <v>0</v>
      </c>
      <c r="H26" s="209" t="n">
        <v>0</v>
      </c>
      <c r="I26" s="201" t="n"/>
      <c r="J26" s="207" t="n">
        <v>0</v>
      </c>
      <c r="K26" s="305" t="n"/>
      <c r="L26" s="305" t="n"/>
    </row>
    <row r="27">
      <c r="A27" s="368" t="n"/>
      <c r="B27" s="368" t="n"/>
      <c r="C27" s="376" t="inlineStr">
        <is>
          <t>Итого прочее оборудование</t>
        </is>
      </c>
      <c r="D27" s="368" t="n"/>
      <c r="E27" s="446" t="n"/>
      <c r="F27" s="378" t="n"/>
      <c r="G27" s="207" t="n">
        <v>0</v>
      </c>
      <c r="H27" s="209" t="n">
        <v>0</v>
      </c>
      <c r="I27" s="201" t="n"/>
      <c r="J27" s="207" t="n">
        <v>0</v>
      </c>
      <c r="K27" s="305" t="n"/>
      <c r="L27" s="305" t="n"/>
    </row>
    <row r="28">
      <c r="A28" s="368" t="n"/>
      <c r="B28" s="368" t="n"/>
      <c r="C28" s="358" t="inlineStr">
        <is>
          <t>Итого по разделу «Оборудование»</t>
        </is>
      </c>
      <c r="D28" s="368" t="n"/>
      <c r="E28" s="377" t="n"/>
      <c r="F28" s="378" t="n"/>
      <c r="G28" s="207">
        <f>G26+G27</f>
        <v/>
      </c>
      <c r="H28" s="209" t="n">
        <v>0</v>
      </c>
      <c r="I28" s="201" t="n"/>
      <c r="J28" s="207">
        <f>J27+J26</f>
        <v/>
      </c>
      <c r="K28" s="305" t="n"/>
      <c r="L28" s="305" t="n"/>
    </row>
    <row r="29" ht="25.5" customHeight="1" s="318">
      <c r="A29" s="368" t="n"/>
      <c r="B29" s="368" t="n"/>
      <c r="C29" s="376" t="inlineStr">
        <is>
          <t>в том числе технологическое оборудование</t>
        </is>
      </c>
      <c r="D29" s="368" t="n"/>
      <c r="E29" s="448" t="n"/>
      <c r="F29" s="378" t="n"/>
      <c r="G29" s="207">
        <f>'Прил.6 Расчет ОБ'!G12</f>
        <v/>
      </c>
      <c r="H29" s="379" t="n"/>
      <c r="I29" s="201" t="n"/>
      <c r="J29" s="207">
        <f>J28</f>
        <v/>
      </c>
      <c r="K29" s="305" t="n"/>
      <c r="L29" s="305" t="n"/>
    </row>
    <row r="30" ht="14.25" customFormat="1" customHeight="1" s="305">
      <c r="A30" s="368" t="n"/>
      <c r="B30" s="358" t="inlineStr">
        <is>
          <t>Материалы</t>
        </is>
      </c>
      <c r="C30" s="435" t="n"/>
      <c r="D30" s="435" t="n"/>
      <c r="E30" s="435" t="n"/>
      <c r="F30" s="435" t="n"/>
      <c r="G30" s="435" t="n"/>
      <c r="H30" s="436" t="n"/>
      <c r="I30" s="200" t="n"/>
      <c r="J30" s="200" t="n"/>
    </row>
    <row r="31" ht="14.25" customFormat="1" customHeight="1" s="305">
      <c r="A31" s="369" t="n"/>
      <c r="B31" s="372" t="inlineStr">
        <is>
          <t>Основные материалы</t>
        </is>
      </c>
      <c r="C31" s="449" t="n"/>
      <c r="D31" s="449" t="n"/>
      <c r="E31" s="449" t="n"/>
      <c r="F31" s="449" t="n"/>
      <c r="G31" s="449" t="n"/>
      <c r="H31" s="450" t="n"/>
      <c r="I31" s="215" t="n"/>
      <c r="J31" s="215" t="n"/>
    </row>
    <row r="32" ht="14.25" customFormat="1" customHeight="1" s="305">
      <c r="A32" s="368" t="n">
        <v>6</v>
      </c>
      <c r="B32" s="368" t="inlineStr">
        <is>
          <t>БЦ.91.44</t>
        </is>
      </c>
      <c r="C32" s="261" t="inlineStr">
        <is>
          <t>Муфта концевая 10 кВ сечением 300 мм2</t>
        </is>
      </c>
      <c r="D32" s="368" t="inlineStr">
        <is>
          <t>шт</t>
        </is>
      </c>
      <c r="E32" s="448" t="n">
        <v>6</v>
      </c>
      <c r="F32" s="378">
        <f>ROUND(I32/'Прил. 10'!$D$13,2)</f>
        <v/>
      </c>
      <c r="G32" s="207">
        <f>ROUND(E32*F32,2)</f>
        <v/>
      </c>
      <c r="H32" s="209">
        <f>G32/$G$38</f>
        <v/>
      </c>
      <c r="I32" s="207" t="n">
        <v>2900.82</v>
      </c>
      <c r="J32" s="207">
        <f>ROUND(I32*E32,2)</f>
        <v/>
      </c>
    </row>
    <row r="33" ht="14.25" customFormat="1" customHeight="1" s="305">
      <c r="A33" s="370" t="n"/>
      <c r="B33" s="217" t="n"/>
      <c r="C33" s="277" t="inlineStr">
        <is>
          <t>Итого основные материалы</t>
        </is>
      </c>
      <c r="D33" s="370" t="n"/>
      <c r="E33" s="451" t="n"/>
      <c r="F33" s="221" t="n"/>
      <c r="G33" s="221">
        <f>SUM(G32:G32)</f>
        <v/>
      </c>
      <c r="H33" s="209">
        <f>G33/$G$38</f>
        <v/>
      </c>
      <c r="I33" s="207" t="n"/>
      <c r="J33" s="221">
        <f>SUM(J32:J32)</f>
        <v/>
      </c>
    </row>
    <row r="34" outlineLevel="1" ht="14.25" customFormat="1" customHeight="1" s="305">
      <c r="A34" s="368" t="n">
        <v>7</v>
      </c>
      <c r="B34" s="274" t="inlineStr">
        <is>
          <t>01.3.01.01-0001</t>
        </is>
      </c>
      <c r="C34" s="261" t="inlineStr">
        <is>
          <t>Бензин авиационный Б-70</t>
        </is>
      </c>
      <c r="D34" s="389" t="inlineStr">
        <is>
          <t>т</t>
        </is>
      </c>
      <c r="E34" s="447" t="n">
        <v>0.0008</v>
      </c>
      <c r="F34" s="259" t="n">
        <v>4488.4</v>
      </c>
      <c r="G34" s="207">
        <f>ROUND(E34*F34,2)</f>
        <v/>
      </c>
      <c r="H34" s="209">
        <f>G34/$G$38</f>
        <v/>
      </c>
      <c r="I34" s="207">
        <f>ROUND(F34*'Прил. 10'!$D$13,2)</f>
        <v/>
      </c>
      <c r="J34" s="207">
        <f>ROUND(I34*E34,2)</f>
        <v/>
      </c>
    </row>
    <row r="35" outlineLevel="1" ht="14.25" customFormat="1" customHeight="1" s="305">
      <c r="A35" s="368" t="n">
        <v>8</v>
      </c>
      <c r="B35" s="274" t="inlineStr">
        <is>
          <t>01.7.06.07-0002</t>
        </is>
      </c>
      <c r="C35" s="261" t="inlineStr">
        <is>
          <t>Лента монтажная, тип ЛМ-5</t>
        </is>
      </c>
      <c r="D35" s="389" t="inlineStr">
        <is>
          <t>10 м</t>
        </is>
      </c>
      <c r="E35" s="447" t="n">
        <v>0.048</v>
      </c>
      <c r="F35" s="259" t="n">
        <v>6.9</v>
      </c>
      <c r="G35" s="207">
        <f>ROUND(E35*F35,2)</f>
        <v/>
      </c>
      <c r="H35" s="209">
        <f>G35/$G$38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5">
      <c r="A36" s="368" t="n">
        <v>9</v>
      </c>
      <c r="B36" s="274" t="inlineStr">
        <is>
          <t>01.3.01.05-0009</t>
        </is>
      </c>
      <c r="C36" s="261" t="inlineStr">
        <is>
          <t>Парафин нефтяной твердый Т-1</t>
        </is>
      </c>
      <c r="D36" s="389" t="inlineStr">
        <is>
          <t>т</t>
        </is>
      </c>
      <c r="E36" s="447" t="n">
        <v>2e-05</v>
      </c>
      <c r="F36" s="259" t="n">
        <v>8105.71</v>
      </c>
      <c r="G36" s="207">
        <f>ROUND(E36*F36,2)</f>
        <v/>
      </c>
      <c r="H36" s="209">
        <f>G36/$G$38</f>
        <v/>
      </c>
      <c r="I36" s="207">
        <f>ROUND(F36*'Прил. 10'!$D$13,2)</f>
        <v/>
      </c>
      <c r="J36" s="207">
        <f>ROUND(I36*E36,2)</f>
        <v/>
      </c>
    </row>
    <row r="37" ht="14.25" customFormat="1" customHeight="1" s="305">
      <c r="A37" s="370" t="n"/>
      <c r="B37" s="370" t="n"/>
      <c r="C37" s="277" t="inlineStr">
        <is>
          <t>Итого прочие материалы</t>
        </is>
      </c>
      <c r="D37" s="370" t="n"/>
      <c r="E37" s="451" t="n"/>
      <c r="F37" s="278" t="n"/>
      <c r="G37" s="221">
        <f>SUM(G34:G36)</f>
        <v/>
      </c>
      <c r="H37" s="209">
        <f>G37/$G$38</f>
        <v/>
      </c>
      <c r="I37" s="207" t="n"/>
      <c r="J37" s="207">
        <f>SUM(J34:J36)</f>
        <v/>
      </c>
    </row>
    <row r="38" ht="14.25" customFormat="1" customHeight="1" s="305">
      <c r="A38" s="368" t="n"/>
      <c r="B38" s="368" t="n"/>
      <c r="C38" s="358" t="inlineStr">
        <is>
          <t>Итого по разделу «Материалы»</t>
        </is>
      </c>
      <c r="D38" s="368" t="n"/>
      <c r="E38" s="377" t="n"/>
      <c r="F38" s="378" t="n"/>
      <c r="G38" s="207">
        <f>G33+G37</f>
        <v/>
      </c>
      <c r="H38" s="379">
        <f>G38/$G$38</f>
        <v/>
      </c>
      <c r="I38" s="207" t="n"/>
      <c r="J38" s="207">
        <f>J33+J37</f>
        <v/>
      </c>
    </row>
    <row r="39" ht="14.25" customFormat="1" customHeight="1" s="305">
      <c r="A39" s="368" t="n"/>
      <c r="B39" s="368" t="n"/>
      <c r="C39" s="376" t="inlineStr">
        <is>
          <t>ИТОГО ПО РМ</t>
        </is>
      </c>
      <c r="D39" s="368" t="n"/>
      <c r="E39" s="377" t="n"/>
      <c r="F39" s="378" t="n"/>
      <c r="G39" s="207">
        <f>G15+G23+G38</f>
        <v/>
      </c>
      <c r="H39" s="379" t="n"/>
      <c r="I39" s="207" t="n"/>
      <c r="J39" s="207">
        <f>J15+J23+J38</f>
        <v/>
      </c>
    </row>
    <row r="40" ht="14.25" customFormat="1" customHeight="1" s="305">
      <c r="A40" s="368" t="n"/>
      <c r="B40" s="368" t="n"/>
      <c r="C40" s="376" t="inlineStr">
        <is>
          <t>Накладные расходы</t>
        </is>
      </c>
      <c r="D40" s="203">
        <f>ROUND(G40/(G$17+$G$15),2)</f>
        <v/>
      </c>
      <c r="E40" s="377" t="n"/>
      <c r="F40" s="378" t="n"/>
      <c r="G40" s="207" t="n">
        <v>290.32</v>
      </c>
      <c r="H40" s="379" t="n"/>
      <c r="I40" s="207" t="n"/>
      <c r="J40" s="207">
        <f>ROUND(D40*(J15+J17),2)</f>
        <v/>
      </c>
    </row>
    <row r="41" ht="14.25" customFormat="1" customHeight="1" s="305">
      <c r="A41" s="368" t="n"/>
      <c r="B41" s="368" t="n"/>
      <c r="C41" s="376" t="inlineStr">
        <is>
          <t>Сметная прибыль</t>
        </is>
      </c>
      <c r="D41" s="203">
        <f>ROUND(G41/(G$15+G$17),2)</f>
        <v/>
      </c>
      <c r="E41" s="377" t="n"/>
      <c r="F41" s="378" t="n"/>
      <c r="G41" s="207" t="n">
        <v>152.64</v>
      </c>
      <c r="H41" s="379" t="n"/>
      <c r="I41" s="207" t="n"/>
      <c r="J41" s="207">
        <f>ROUND(D41*(J15+J17),2)</f>
        <v/>
      </c>
    </row>
    <row r="42" ht="14.25" customFormat="1" customHeight="1" s="305">
      <c r="A42" s="368" t="n"/>
      <c r="B42" s="368" t="n"/>
      <c r="C42" s="376" t="inlineStr">
        <is>
          <t>Итого СМР (с НР и СП)</t>
        </is>
      </c>
      <c r="D42" s="368" t="n"/>
      <c r="E42" s="377" t="n"/>
      <c r="F42" s="378" t="n"/>
      <c r="G42" s="207">
        <f>G15+G23+G38+G40+G41</f>
        <v/>
      </c>
      <c r="H42" s="379" t="n"/>
      <c r="I42" s="207" t="n"/>
      <c r="J42" s="207">
        <f>J15+J23+J38+J40+J41</f>
        <v/>
      </c>
    </row>
    <row r="43" ht="14.25" customFormat="1" customHeight="1" s="305">
      <c r="A43" s="368" t="n"/>
      <c r="B43" s="368" t="n"/>
      <c r="C43" s="376" t="inlineStr">
        <is>
          <t>ВСЕГО СМР + ОБОРУДОВАНИЕ</t>
        </is>
      </c>
      <c r="D43" s="368" t="n"/>
      <c r="E43" s="377" t="n"/>
      <c r="F43" s="378" t="n"/>
      <c r="G43" s="207">
        <f>G42+G28</f>
        <v/>
      </c>
      <c r="H43" s="379" t="n"/>
      <c r="I43" s="207" t="n"/>
      <c r="J43" s="207">
        <f>J42+J28</f>
        <v/>
      </c>
    </row>
    <row r="44" ht="34.5" customFormat="1" customHeight="1" s="305">
      <c r="A44" s="368" t="n"/>
      <c r="B44" s="368" t="n"/>
      <c r="C44" s="376" t="inlineStr">
        <is>
          <t>ИТОГО ПОКАЗАТЕЛЬ НА ЕД. ИЗМ.</t>
        </is>
      </c>
      <c r="D44" s="368" t="inlineStr">
        <is>
          <t>1 ед</t>
        </is>
      </c>
      <c r="E44" s="448" t="n">
        <v>1</v>
      </c>
      <c r="F44" s="378" t="n"/>
      <c r="G44" s="207">
        <f>G43/E44</f>
        <v/>
      </c>
      <c r="H44" s="379" t="n"/>
      <c r="I44" s="207" t="n"/>
      <c r="J44" s="207">
        <f>J43/E44</f>
        <v/>
      </c>
    </row>
    <row r="46" ht="14.25" customFormat="1" customHeight="1" s="305">
      <c r="A46" s="304" t="inlineStr">
        <is>
          <t>Составил ______________________    А.Р. Маркова</t>
        </is>
      </c>
    </row>
    <row r="47" ht="14.25" customFormat="1" customHeight="1" s="305">
      <c r="A47" s="307" t="inlineStr">
        <is>
          <t xml:space="preserve">                         (подпись, инициалы, фамилия)</t>
        </is>
      </c>
    </row>
    <row r="48" ht="14.25" customFormat="1" customHeight="1" s="305">
      <c r="A48" s="304" t="n"/>
    </row>
    <row r="49" ht="14.25" customFormat="1" customHeight="1" s="305">
      <c r="A49" s="304" t="inlineStr">
        <is>
          <t>Проверил ______________________        А.В. Костянецкая</t>
        </is>
      </c>
    </row>
    <row r="50" ht="14.25" customFormat="1" customHeight="1" s="305">
      <c r="A50" s="307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18" min="1" max="1"/>
    <col width="17.5546875" customWidth="1" style="318" min="2" max="2"/>
    <col width="39.109375" customWidth="1" style="318" min="3" max="3"/>
    <col width="10.6640625" customWidth="1" style="318" min="4" max="4"/>
    <col width="13.88671875" customWidth="1" style="318" min="5" max="5"/>
    <col width="13.33203125" customWidth="1" style="318" min="6" max="6"/>
    <col width="14.109375" customWidth="1" style="318" min="7" max="7"/>
  </cols>
  <sheetData>
    <row r="1">
      <c r="A1" s="384" t="inlineStr">
        <is>
          <t>Приложение №6</t>
        </is>
      </c>
    </row>
    <row r="2" ht="21.75" customHeight="1" s="318">
      <c r="A2" s="384" t="n"/>
      <c r="B2" s="384" t="n"/>
      <c r="C2" s="384" t="n"/>
      <c r="D2" s="384" t="n"/>
      <c r="E2" s="384" t="n"/>
      <c r="F2" s="384" t="n"/>
      <c r="G2" s="384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Муфта концевая 10 кВ сечением 300 мм2.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18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18">
      <c r="A9" s="245" t="n"/>
      <c r="B9" s="376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68" t="n"/>
      <c r="B10" s="358" t="n"/>
      <c r="C10" s="376" t="inlineStr">
        <is>
          <t>ИТОГО ИНЖЕНЕРНОЕ ОБОРУДОВАНИЕ</t>
        </is>
      </c>
      <c r="D10" s="358" t="n"/>
      <c r="E10" s="148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7" t="n">
        <v>0</v>
      </c>
    </row>
    <row r="13" ht="19.5" customHeight="1" s="318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tabSelected="1" view="pageBreakPreview" workbookViewId="0">
      <selection activeCell="J8" sqref="J8"/>
    </sheetView>
  </sheetViews>
  <sheetFormatPr baseColWidth="8" defaultColWidth="9.109375" defaultRowHeight="14.4"/>
  <cols>
    <col width="12.6640625" customWidth="1" style="318" min="1" max="1"/>
    <col width="22.44140625" customWidth="1" style="318" min="2" max="2"/>
    <col width="37.109375" customWidth="1" style="318" min="3" max="3"/>
    <col width="49" customWidth="1" style="318" min="4" max="4"/>
    <col width="9.109375" customWidth="1" style="318" min="5" max="5"/>
  </cols>
  <sheetData>
    <row r="1" ht="15.75" customHeight="1" s="318">
      <c r="A1" s="320" t="n"/>
      <c r="B1" s="320" t="n"/>
      <c r="C1" s="320" t="n"/>
      <c r="D1" s="320" t="inlineStr">
        <is>
          <t>Приложение №7</t>
        </is>
      </c>
    </row>
    <row r="2" ht="15.75" customHeight="1" s="318">
      <c r="A2" s="320" t="n"/>
      <c r="B2" s="320" t="n"/>
      <c r="C2" s="320" t="n"/>
      <c r="D2" s="320" t="n"/>
    </row>
    <row r="3" ht="15.75" customHeight="1" s="318">
      <c r="A3" s="320" t="n"/>
      <c r="B3" s="298" t="inlineStr">
        <is>
          <t>Расчет показателя УНЦ</t>
        </is>
      </c>
      <c r="C3" s="320" t="n"/>
      <c r="D3" s="320" t="n"/>
    </row>
    <row r="4" ht="15.75" customHeight="1" s="318">
      <c r="A4" s="320" t="n"/>
      <c r="B4" s="320" t="n"/>
      <c r="C4" s="320" t="n"/>
      <c r="D4" s="320" t="n"/>
    </row>
    <row r="5" ht="15.75" customHeight="1" s="318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18">
      <c r="A6" s="320" t="inlineStr">
        <is>
          <t>Единица измерения  — 1 ед</t>
        </is>
      </c>
      <c r="B6" s="320" t="n"/>
      <c r="C6" s="320" t="n"/>
      <c r="D6" s="320" t="n"/>
    </row>
    <row r="7" ht="15.75" customHeight="1" s="318">
      <c r="A7" s="320" t="n"/>
      <c r="B7" s="320" t="n"/>
      <c r="C7" s="320" t="n"/>
      <c r="D7" s="320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75" customHeight="1" s="318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18">
      <c r="A11" s="356" t="inlineStr">
        <is>
          <t>К1-09-2</t>
        </is>
      </c>
      <c r="B11" s="356" t="inlineStr">
        <is>
          <t>УНЦ КЛ 6-500 кВ (с алюминиевой жилой)</t>
        </is>
      </c>
      <c r="C11" s="302">
        <f>D5</f>
        <v/>
      </c>
      <c r="D11" s="326">
        <f>'Прил.4 РМ'!C41/1000</f>
        <v/>
      </c>
    </row>
    <row r="13">
      <c r="A13" s="304" t="inlineStr">
        <is>
          <t>Составил ______________________        М.С. Колотиевская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18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A17" sqref="A17:E17"/>
    </sheetView>
  </sheetViews>
  <sheetFormatPr baseColWidth="8" defaultColWidth="9.109375" defaultRowHeight="14.4"/>
  <cols>
    <col width="9.109375" customWidth="1" style="318" min="1" max="1"/>
    <col width="40.6640625" customWidth="1" style="318" min="2" max="2"/>
    <col width="37" customWidth="1" style="318" min="3" max="3"/>
    <col width="32" customWidth="1" style="318" min="4" max="4"/>
    <col width="9.109375" customWidth="1" style="318" min="5" max="5"/>
  </cols>
  <sheetData>
    <row r="4" ht="15.75" customHeight="1" s="318">
      <c r="B4" s="350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18">
      <c r="B10" s="356" t="n">
        <v>1</v>
      </c>
      <c r="C10" s="356" t="n">
        <v>2</v>
      </c>
      <c r="D10" s="356" t="n">
        <v>3</v>
      </c>
    </row>
    <row r="11" ht="45" customHeight="1" s="318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18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18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18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18">
      <c r="B15" s="356" t="inlineStr">
        <is>
          <t>Временные здания и сооружения</t>
        </is>
      </c>
      <c r="C15" s="35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8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8">
      <c r="B17" s="356" t="inlineStr">
        <is>
          <t>Пусконаладочные работы*</t>
        </is>
      </c>
      <c r="C17" s="356" t="n"/>
      <c r="D17" s="175" t="inlineStr">
        <is>
          <t>Расчет</t>
        </is>
      </c>
    </row>
    <row r="18" ht="31.5" customHeight="1" s="318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8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75" t="n">
        <v>0.002</v>
      </c>
    </row>
    <row r="20" ht="24" customHeight="1" s="318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75" t="n">
        <v>0.03</v>
      </c>
    </row>
    <row r="21" ht="18.75" customHeight="1" s="318">
      <c r="B21" s="258" t="n"/>
    </row>
    <row r="22" ht="18.75" customHeight="1" s="318">
      <c r="B22" s="258" t="n"/>
    </row>
    <row r="23" ht="18.75" customHeight="1" s="318">
      <c r="B23" s="258" t="n"/>
    </row>
    <row r="24" ht="18.75" customHeight="1" s="318">
      <c r="B24" s="258" t="n"/>
    </row>
    <row r="27">
      <c r="B27" s="304" t="inlineStr">
        <is>
          <t>Составил ______________________        Е.А. Князева</t>
        </is>
      </c>
      <c r="C27" s="305" t="n"/>
    </row>
    <row r="28">
      <c r="B28" s="307" t="inlineStr">
        <is>
          <t xml:space="preserve">                         (подпись, инициалы, фамилия)</t>
        </is>
      </c>
      <c r="C28" s="305" t="n"/>
    </row>
    <row r="29">
      <c r="B29" s="304" t="n"/>
      <c r="C29" s="305" t="n"/>
    </row>
    <row r="30">
      <c r="B30" s="304" t="inlineStr">
        <is>
          <t>Проверил ______________________        А.В. Костянецкая</t>
        </is>
      </c>
      <c r="C30" s="305" t="n"/>
    </row>
    <row r="31">
      <c r="B31" s="307" t="inlineStr">
        <is>
          <t xml:space="preserve">                        (подпись, инициалы, фамилия)</t>
        </is>
      </c>
      <c r="C31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17" sqref="A17:E17"/>
    </sheetView>
  </sheetViews>
  <sheetFormatPr baseColWidth="8" defaultColWidth="9.109375" defaultRowHeight="14.4"/>
  <cols>
    <col width="44.88671875" customWidth="1" style="318" min="2" max="2"/>
    <col width="13" customWidth="1" style="318" min="3" max="3"/>
    <col width="22.88671875" customWidth="1" style="318" min="4" max="4"/>
    <col width="21.5546875" customWidth="1" style="318" min="5" max="5"/>
    <col width="43.88671875" customWidth="1" style="318" min="6" max="6"/>
  </cols>
  <sheetData>
    <row r="1" s="318"/>
    <row r="2" ht="17.25" customHeight="1" s="318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6" t="n"/>
      <c r="D10" s="356" t="n"/>
      <c r="E10" s="452" t="n">
        <v>3.8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3" t="n">
        <v>1.308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4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2025-01-24T12:03:31Z</dcterms:modified>
  <cp:lastModifiedBy>user1</cp:lastModifiedBy>
  <cp:lastPrinted>2023-11-26T11:29:00Z</cp:lastPrinted>
</cp:coreProperties>
</file>