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zoomScale="85" zoomScaleNormal="55" workbookViewId="0">
      <selection activeCell="J56" sqref="J56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10 кВ сечением 300 мм2.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10 кВ сечением 300 мм2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39.7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zoomScale="70" zoomScaleNormal="70" workbookViewId="0">
      <selection activeCell="H21" sqref="H21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10 кВ сечением 300 мм2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39696.33/1000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E25" sqref="E25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соединительная 10 кВ сечением 300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16.64</v>
      </c>
      <c r="G12" s="443" t="n">
        <v>9.4</v>
      </c>
      <c r="H12" s="260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2">
        <f>H14</f>
        <v/>
      </c>
    </row>
    <row r="14">
      <c r="A14" s="390" t="n">
        <v>2</v>
      </c>
      <c r="B14" s="363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14.16</v>
      </c>
      <c r="G14" s="260" t="n"/>
      <c r="H14" s="280" t="n">
        <v>191.14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2">
        <f>SUM(H16:H18)</f>
        <v/>
      </c>
    </row>
    <row r="16">
      <c r="A16" s="390" t="n">
        <v>3</v>
      </c>
      <c r="B16" s="363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90" t="inlineStr">
        <is>
          <t>маш.час</t>
        </is>
      </c>
      <c r="F16" s="390" t="n">
        <v>14.12</v>
      </c>
      <c r="G16" s="260" t="n">
        <v>142.7</v>
      </c>
      <c r="H16" s="260">
        <f>ROUND(F16*G16,2)</f>
        <v/>
      </c>
      <c r="I16" s="293" t="n"/>
      <c r="J16" s="293" t="n"/>
      <c r="L16" s="293" t="n"/>
    </row>
    <row r="17" customFormat="1" s="299">
      <c r="A17" s="390" t="n">
        <v>4</v>
      </c>
      <c r="B17" s="363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0" t="inlineStr">
        <is>
          <t>маш.час</t>
        </is>
      </c>
      <c r="F17" s="390" t="n">
        <v>0.02</v>
      </c>
      <c r="G17" s="260" t="n">
        <v>115.4</v>
      </c>
      <c r="H17" s="260">
        <f>ROUND(F17*G17,2)</f>
        <v/>
      </c>
      <c r="I17" s="293" t="n"/>
      <c r="J17" s="293" t="n"/>
      <c r="K17" s="294" t="n"/>
      <c r="L17" s="293" t="n"/>
    </row>
    <row r="18" customFormat="1" s="299">
      <c r="A18" s="390" t="n">
        <v>5</v>
      </c>
      <c r="B18" s="363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0" t="inlineStr">
        <is>
          <t>маш.час</t>
        </is>
      </c>
      <c r="F18" s="390" t="n">
        <v>0.02</v>
      </c>
      <c r="G18" s="260" t="n">
        <v>65.70999999999999</v>
      </c>
      <c r="H18" s="260">
        <f>ROUND(F18*G18,2)</f>
        <v/>
      </c>
      <c r="I18" s="293" t="n"/>
      <c r="J18" s="293" t="n"/>
      <c r="K18" s="294" t="n"/>
      <c r="L18" s="293" t="n"/>
    </row>
    <row r="19">
      <c r="A19" s="362" t="inlineStr">
        <is>
          <t>Материалы</t>
        </is>
      </c>
      <c r="B19" s="436" t="n"/>
      <c r="C19" s="436" t="n"/>
      <c r="D19" s="436" t="n"/>
      <c r="E19" s="437" t="n"/>
      <c r="F19" s="362" t="n"/>
      <c r="G19" s="239" t="n"/>
      <c r="H19" s="442">
        <f>SUM(H20:H23)</f>
        <v/>
      </c>
    </row>
    <row r="20">
      <c r="A20" s="291" t="n">
        <v>6</v>
      </c>
      <c r="B20" s="291" t="n"/>
      <c r="C20" s="390" t="inlineStr">
        <is>
          <t>Прайс из СД ОП</t>
        </is>
      </c>
      <c r="D20" s="288" t="inlineStr">
        <is>
          <t>Муфта соединительная 10 кВ сечением 300 мм2</t>
        </is>
      </c>
      <c r="E20" s="390" t="inlineStr">
        <is>
          <t>шт</t>
        </is>
      </c>
      <c r="F20" s="390" t="n">
        <v>6</v>
      </c>
      <c r="G20" s="288" t="n">
        <v>691.35</v>
      </c>
      <c r="H20" s="260">
        <f>ROUND(F20*G20,2)</f>
        <v/>
      </c>
    </row>
    <row r="21">
      <c r="A21" s="263" t="n">
        <v>7</v>
      </c>
      <c r="B21" s="363" t="n"/>
      <c r="C21" s="277" t="inlineStr">
        <is>
          <t>01.3.01.01-0001</t>
        </is>
      </c>
      <c r="D21" s="262" t="inlineStr">
        <is>
          <t>Бензин авиационный Б-70</t>
        </is>
      </c>
      <c r="E21" s="390" t="inlineStr">
        <is>
          <t>т</t>
        </is>
      </c>
      <c r="F21" s="390" t="n">
        <v>0.0008</v>
      </c>
      <c r="G21" s="260" t="n">
        <v>4488.4</v>
      </c>
      <c r="H21" s="260">
        <f>ROUND(F21*G21,2)</f>
        <v/>
      </c>
      <c r="I21" s="264" t="n"/>
      <c r="J21" s="293" t="n"/>
      <c r="K21" s="293" t="n"/>
    </row>
    <row r="22">
      <c r="A22" s="263" t="n">
        <v>8</v>
      </c>
      <c r="B22" s="363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90" t="inlineStr">
        <is>
          <t>10 м</t>
        </is>
      </c>
      <c r="F22" s="390" t="n">
        <v>0.048</v>
      </c>
      <c r="G22" s="260" t="n">
        <v>6.9</v>
      </c>
      <c r="H22" s="260">
        <f>ROUND(F22*G22,2)</f>
        <v/>
      </c>
      <c r="I22" s="264" t="n"/>
      <c r="J22" s="293" t="n"/>
      <c r="K22" s="293" t="n"/>
    </row>
    <row r="23">
      <c r="A23" s="291" t="n">
        <v>9</v>
      </c>
      <c r="B23" s="363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90" t="inlineStr">
        <is>
          <t>т</t>
        </is>
      </c>
      <c r="F23" s="390" t="n">
        <v>2e-05</v>
      </c>
      <c r="G23" s="260" t="n">
        <v>8105.71</v>
      </c>
      <c r="H23" s="260">
        <f>ROUND(F23*G23,2)</f>
        <v/>
      </c>
      <c r="I23" s="264" t="n"/>
      <c r="J23" s="293" t="n"/>
      <c r="K23" s="293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10 кВ сечением 300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2" workbookViewId="0">
      <selection activeCell="F55" sqref="F55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соединительная 10 кВ сечением 300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5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14.16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72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90" t="inlineStr">
        <is>
          <t>маш.час</t>
        </is>
      </c>
      <c r="E20" s="447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6" t="n"/>
      <c r="F21" s="207" t="n"/>
      <c r="G21" s="207">
        <f>SUM(G20:G20)</f>
        <v/>
      </c>
      <c r="H21" s="370">
        <f>G21/G25</f>
        <v/>
      </c>
      <c r="I21" s="286" t="n"/>
      <c r="J21" s="287">
        <f>SUM(J20:J20)</f>
        <v/>
      </c>
    </row>
    <row r="22" ht="25.5" customFormat="1" customHeight="1" s="306">
      <c r="A22" s="372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47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2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0" t="inlineStr">
        <is>
          <t>маш.час</t>
        </is>
      </c>
      <c r="E23" s="447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2" t="n"/>
      <c r="B24" s="372" t="n"/>
      <c r="C24" s="371" t="inlineStr">
        <is>
          <t>Итого прочие машины и механизмы</t>
        </is>
      </c>
      <c r="D24" s="372" t="n"/>
      <c r="E24" s="373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6">
      <c r="A25" s="372" t="n"/>
      <c r="B25" s="372" t="n"/>
      <c r="C25" s="361" t="inlineStr">
        <is>
          <t>Итого по разделу «Машины и механизмы»</t>
        </is>
      </c>
      <c r="D25" s="372" t="n"/>
      <c r="E25" s="373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72" t="n"/>
      <c r="B26" s="361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</row>
    <row r="27">
      <c r="A27" s="372" t="n"/>
      <c r="B27" s="371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200" t="n"/>
      <c r="J27" s="200" t="n"/>
      <c r="K27" s="306" t="n"/>
      <c r="L27" s="306" t="n"/>
    </row>
    <row r="28">
      <c r="A28" s="372" t="n"/>
      <c r="B28" s="372" t="n"/>
      <c r="C28" s="371" t="inlineStr">
        <is>
          <t>Итого основное оборудование</t>
        </is>
      </c>
      <c r="D28" s="372" t="n"/>
      <c r="E28" s="448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71" t="inlineStr">
        <is>
          <t>Итого прочее оборудование</t>
        </is>
      </c>
      <c r="D29" s="372" t="n"/>
      <c r="E29" s="446" t="n"/>
      <c r="F29" s="374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72" t="n"/>
      <c r="B30" s="372" t="n"/>
      <c r="C30" s="361" t="inlineStr">
        <is>
          <t>Итого по разделу «Оборудование»</t>
        </is>
      </c>
      <c r="D30" s="372" t="n"/>
      <c r="E30" s="373" t="n"/>
      <c r="F30" s="374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9">
      <c r="A31" s="372" t="n"/>
      <c r="B31" s="372" t="n"/>
      <c r="C31" s="371" t="inlineStr">
        <is>
          <t>в том числе технологическое оборудование</t>
        </is>
      </c>
      <c r="D31" s="372" t="n"/>
      <c r="E31" s="448" t="n"/>
      <c r="F31" s="374" t="n"/>
      <c r="G31" s="207">
        <f>'Прил.6 Расчет ОБ'!G12</f>
        <v/>
      </c>
      <c r="H31" s="375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72" t="n"/>
      <c r="B32" s="361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 ht="14.25" customFormat="1" customHeight="1" s="306">
      <c r="A33" s="367" t="n"/>
      <c r="B33" s="366" t="inlineStr">
        <is>
          <t>Основные материалы</t>
        </is>
      </c>
      <c r="C33" s="449" t="n"/>
      <c r="D33" s="449" t="n"/>
      <c r="E33" s="449" t="n"/>
      <c r="F33" s="449" t="n"/>
      <c r="G33" s="449" t="n"/>
      <c r="H33" s="450" t="n"/>
      <c r="I33" s="215" t="n"/>
      <c r="J33" s="215" t="n"/>
    </row>
    <row r="34" ht="25.5" customFormat="1" customHeight="1" s="306">
      <c r="A34" s="372" t="n">
        <v>6</v>
      </c>
      <c r="B34" s="372" t="inlineStr">
        <is>
          <t>БЦ.91.148</t>
        </is>
      </c>
      <c r="C34" s="262" t="inlineStr">
        <is>
          <t>Муфта соединительная 10 кВ сечением 300 мм2</t>
        </is>
      </c>
      <c r="D34" s="372" t="inlineStr">
        <is>
          <t>шт</t>
        </is>
      </c>
      <c r="E34" s="448" t="n">
        <v>6</v>
      </c>
      <c r="F34" s="374">
        <f>ROUND(I34/'Прил. 10'!$D$13,2)</f>
        <v/>
      </c>
      <c r="G34" s="207">
        <f>ROUND(E34*F34,2)</f>
        <v/>
      </c>
      <c r="H34" s="209">
        <f>G34/$G$40</f>
        <v/>
      </c>
      <c r="I34" s="207" t="n">
        <v>3181.37</v>
      </c>
      <c r="J34" s="207">
        <f>ROUND(I34*E34,2)</f>
        <v/>
      </c>
    </row>
    <row r="35" ht="14.25" customFormat="1" customHeight="1" s="306">
      <c r="A35" s="383" t="n"/>
      <c r="B35" s="217" t="n"/>
      <c r="C35" s="281" t="inlineStr">
        <is>
          <t>Итого основные материалы</t>
        </is>
      </c>
      <c r="D35" s="383" t="n"/>
      <c r="E35" s="451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72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90" t="inlineStr">
        <is>
          <t>т</t>
        </is>
      </c>
      <c r="E36" s="447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90" t="inlineStr">
        <is>
          <t>10 м</t>
        </is>
      </c>
      <c r="E37" s="447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90" t="inlineStr">
        <is>
          <t>т</t>
        </is>
      </c>
      <c r="E38" s="447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81" t="inlineStr">
        <is>
          <t>Итого прочие материалы</t>
        </is>
      </c>
      <c r="D39" s="383" t="n"/>
      <c r="E39" s="451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G35+G39</f>
        <v/>
      </c>
      <c r="H40" s="375">
        <f>G40/$G$40</f>
        <v/>
      </c>
      <c r="I40" s="207" t="n"/>
      <c r="J40" s="207">
        <f>J35+J39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G15+G25+G40</f>
        <v/>
      </c>
      <c r="H41" s="375" t="n"/>
      <c r="I41" s="207" t="n"/>
      <c r="J41" s="207">
        <f>J15+J25+J40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337.13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177.26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G15+G25+G40+G42+G43</f>
        <v/>
      </c>
      <c r="H44" s="375" t="n"/>
      <c r="I44" s="207" t="n"/>
      <c r="J44" s="207">
        <f>J15+J25+J40+J42+J43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G44+G30</f>
        <v/>
      </c>
      <c r="H45" s="375" t="n"/>
      <c r="I45" s="207" t="n"/>
      <c r="J45" s="207">
        <f>J44+J30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8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10 кВ сечением 300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C23" sqref="C23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К1-09-2</t>
        </is>
      </c>
      <c r="B11" s="357" t="inlineStr">
        <is>
          <t>УНЦ КЛ 6-500 кВ (с алюминиевой жилой)</t>
        </is>
      </c>
      <c r="C11" s="303">
        <f>D5</f>
        <v/>
      </c>
      <c r="D11" s="327">
        <f>'Прил.4 РМ'!C41/1000</f>
        <v/>
      </c>
    </row>
    <row r="13" s="319">
      <c r="A13" s="305" t="inlineStr">
        <is>
          <t>Составил ______________________    А.Р. Маркова</t>
        </is>
      </c>
      <c r="B13" s="306" t="n"/>
      <c r="C13" s="306" t="n"/>
      <c r="D13" s="307" t="n"/>
      <c r="E13" s="307" t="n"/>
      <c r="F13" s="307" t="n"/>
      <c r="G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E24" sqref="E24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Q9" sqref="Q9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2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3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2025-01-24T12:03:31Z</dcterms:modified>
  <cp:lastModifiedBy>user1</cp:lastModifiedBy>
</cp:coreProperties>
</file>