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ОБ'!$A$1:$J$50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7" fillId="0" borderId="0" pivotButton="0" quotePrefix="0" xfId="0"/>
    <xf numFmtId="4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0" fillId="0" borderId="0" applyAlignment="1" pivotButton="0" quotePrefix="0" xfId="0">
      <alignment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7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19" min="1" max="2"/>
    <col width="51.6640625" customWidth="1" style="319" min="3" max="3"/>
    <col width="47" customWidth="1" style="319" min="4" max="4"/>
    <col width="37.33203125" customWidth="1" style="319" min="5" max="5"/>
    <col width="9.109375" customWidth="1" style="319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.15000000000001" customHeight="1" s="317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53" t="n"/>
      <c r="C6" s="253" t="n"/>
      <c r="D6" s="253" t="n"/>
    </row>
    <row r="7" ht="64.5" customHeight="1" s="317">
      <c r="B7" s="348" t="inlineStr">
        <is>
          <t>Наименование разрабатываемого показателя УНЦ - Муфта концевая 6 кВ сечением 800 мм2.</t>
        </is>
      </c>
    </row>
    <row r="8" ht="31.65" customHeight="1" s="317">
      <c r="B8" s="348" t="inlineStr">
        <is>
          <t>Сопоставимый уровень цен: 2 кв. 2018 г.</t>
        </is>
      </c>
    </row>
    <row r="9" ht="15.75" customHeight="1" s="317">
      <c r="B9" s="348" t="inlineStr">
        <is>
          <t>Единица измерения  — 1 ед</t>
        </is>
      </c>
    </row>
    <row r="10">
      <c r="B10" s="348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 xml:space="preserve">Объект-представитель </t>
        </is>
      </c>
      <c r="E11" s="229" t="n"/>
    </row>
    <row r="12" ht="96.75" customHeight="1" s="317">
      <c r="B12" s="352" t="n">
        <v>1</v>
      </c>
      <c r="C12" s="331" t="inlineStr">
        <is>
          <t>Наименование объекта-представителя</t>
        </is>
      </c>
      <c r="D12" s="352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2" t="n">
        <v>2</v>
      </c>
      <c r="C13" s="331" t="inlineStr">
        <is>
          <t>Наименование субъекта Российской Федерации</t>
        </is>
      </c>
      <c r="D13" s="352" t="inlineStr">
        <is>
          <t>Челябинская область</t>
        </is>
      </c>
    </row>
    <row r="14">
      <c r="B14" s="352" t="n">
        <v>3</v>
      </c>
      <c r="C14" s="331" t="inlineStr">
        <is>
          <t>Климатический район и подрайон</t>
        </is>
      </c>
      <c r="D14" s="352" t="inlineStr">
        <is>
          <t>IВ</t>
        </is>
      </c>
    </row>
    <row r="15">
      <c r="B15" s="352" t="n">
        <v>4</v>
      </c>
      <c r="C15" s="331" t="inlineStr">
        <is>
          <t>Мощность объекта</t>
        </is>
      </c>
      <c r="D15" s="352" t="n">
        <v>1</v>
      </c>
    </row>
    <row r="16" ht="116.4" customHeight="1" s="317">
      <c r="B16" s="352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2" t="inlineStr">
        <is>
          <t>Муфта концевая 6 кВ сечением 800 мм2</t>
        </is>
      </c>
    </row>
    <row r="17" ht="79.5" customHeight="1" s="317">
      <c r="B17" s="352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4">
        <f>SUM(D18:D21)</f>
        <v/>
      </c>
      <c r="E17" s="252" t="n"/>
    </row>
    <row r="18">
      <c r="B18" s="228" t="inlineStr">
        <is>
          <t>6.1</t>
        </is>
      </c>
      <c r="C18" s="331" t="inlineStr">
        <is>
          <t>строительно-монтажные работы</t>
        </is>
      </c>
      <c r="D18" s="264" t="n">
        <v>42.49</v>
      </c>
    </row>
    <row r="19" ht="15.75" customHeight="1" s="317">
      <c r="B19" s="228" t="inlineStr">
        <is>
          <t>6.2</t>
        </is>
      </c>
      <c r="C19" s="331" t="inlineStr">
        <is>
          <t>оборудование и инвентарь</t>
        </is>
      </c>
      <c r="D19" s="264" t="n">
        <v>0</v>
      </c>
    </row>
    <row r="20" ht="16.5" customHeight="1" s="317">
      <c r="B20" s="228" t="inlineStr">
        <is>
          <t>6.3</t>
        </is>
      </c>
      <c r="C20" s="331" t="inlineStr">
        <is>
          <t>пусконаладочные работы</t>
        </is>
      </c>
      <c r="D20" s="264" t="n">
        <v>0</v>
      </c>
    </row>
    <row r="21" ht="35.4" customHeight="1" s="317">
      <c r="B21" s="228" t="inlineStr">
        <is>
          <t>6.4</t>
        </is>
      </c>
      <c r="C21" s="227" t="inlineStr">
        <is>
          <t>прочие и лимитированные затраты</t>
        </is>
      </c>
      <c r="D21" s="264">
        <f>D18*2.5%+(D18+D18*2.5%)*2.9%</f>
        <v/>
      </c>
    </row>
    <row r="22">
      <c r="B22" s="352" t="n">
        <v>7</v>
      </c>
      <c r="C22" s="227" t="inlineStr">
        <is>
          <t>Сопоставимый уровень цен</t>
        </is>
      </c>
      <c r="D22" s="265" t="inlineStr">
        <is>
          <t>2 кв. 2018 г.</t>
        </is>
      </c>
      <c r="E22" s="225" t="n"/>
    </row>
    <row r="23" ht="123" customHeight="1" s="317">
      <c r="B23" s="352" t="n">
        <v>8</v>
      </c>
      <c r="C23" s="22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4">
        <f>D17</f>
        <v/>
      </c>
      <c r="E23" s="252" t="n"/>
    </row>
    <row r="24" ht="60.75" customHeight="1" s="317">
      <c r="B24" s="352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4">
        <f>D23/D15</f>
        <v/>
      </c>
      <c r="E24" s="225" t="n"/>
    </row>
    <row r="25" ht="48.15" customHeight="1" s="317">
      <c r="B25" s="352" t="n">
        <v>10</v>
      </c>
      <c r="C25" s="331" t="inlineStr">
        <is>
          <t>Примечание</t>
        </is>
      </c>
      <c r="D25" s="352" t="n"/>
    </row>
    <row r="26">
      <c r="B26" s="223" t="n"/>
      <c r="C26" s="222" t="n"/>
      <c r="D26" s="222" t="n"/>
    </row>
    <row r="27" ht="37.5" customHeight="1" s="317">
      <c r="B27" s="221" t="n"/>
    </row>
    <row r="28">
      <c r="B28" s="319" t="inlineStr">
        <is>
          <t>Составил ______________________    А.Р. Маркова</t>
        </is>
      </c>
    </row>
    <row r="29">
      <c r="B29" s="221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22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topLeftCell="A10" zoomScale="70" zoomScaleNormal="70" workbookViewId="0">
      <selection activeCell="F17" sqref="F17"/>
    </sheetView>
  </sheetViews>
  <sheetFormatPr baseColWidth="8" defaultColWidth="9.109375" defaultRowHeight="15.6"/>
  <cols>
    <col width="5.6640625" customWidth="1" style="319" min="1" max="1"/>
    <col width="9.109375" customWidth="1" style="319" min="2" max="2"/>
    <col width="35.33203125" customWidth="1" style="319" min="3" max="3"/>
    <col width="13.88671875" customWidth="1" style="319" min="4" max="4"/>
    <col width="24.88671875" customWidth="1" style="319" min="5" max="5"/>
    <col width="15.6640625" customWidth="1" style="319" min="6" max="6"/>
    <col width="14.88671875" customWidth="1" style="319" min="7" max="7"/>
    <col width="16.6640625" customWidth="1" style="319" min="8" max="8"/>
    <col width="13" customWidth="1" style="319" min="9" max="10"/>
    <col width="18" customWidth="1" style="319" min="11" max="11"/>
    <col width="9.109375" customWidth="1" style="319" min="12" max="12"/>
  </cols>
  <sheetData>
    <row r="3">
      <c r="B3" s="346" t="inlineStr">
        <is>
          <t>Приложение № 2</t>
        </is>
      </c>
      <c r="K3" s="221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30" t="n"/>
      <c r="C5" s="230" t="n"/>
      <c r="D5" s="230" t="n"/>
      <c r="E5" s="230" t="n"/>
      <c r="F5" s="230" t="n"/>
      <c r="G5" s="230" t="n"/>
      <c r="H5" s="230" t="n"/>
      <c r="I5" s="230" t="n"/>
      <c r="J5" s="230" t="n"/>
      <c r="K5" s="230" t="n"/>
    </row>
    <row r="6" ht="29.25" customHeight="1" s="317">
      <c r="B6" s="348">
        <f>'Прил.1 Сравнит табл'!B7:D7</f>
        <v/>
      </c>
    </row>
    <row r="7">
      <c r="B7" s="348">
        <f>'Прил.1 Сравнит табл'!B9:D9</f>
        <v/>
      </c>
    </row>
    <row r="8" ht="18.75" customHeight="1" s="317">
      <c r="B8" s="254" t="n"/>
    </row>
    <row r="9" ht="15.75" customHeight="1" s="317">
      <c r="A9" s="319" t="n"/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32" t="n"/>
      <c r="F9" s="432" t="n"/>
      <c r="G9" s="432" t="n"/>
      <c r="H9" s="432" t="n"/>
      <c r="I9" s="432" t="n"/>
      <c r="J9" s="433" t="n"/>
      <c r="K9" s="319" t="n"/>
      <c r="L9" s="319" t="n"/>
    </row>
    <row r="10" ht="15.75" customHeight="1" s="317">
      <c r="A10" s="319" t="n"/>
      <c r="B10" s="434" t="n"/>
      <c r="C10" s="434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2 кв. 2018г., тыс. руб.</t>
        </is>
      </c>
      <c r="G10" s="432" t="n"/>
      <c r="H10" s="432" t="n"/>
      <c r="I10" s="432" t="n"/>
      <c r="J10" s="433" t="n"/>
      <c r="K10" s="319" t="n"/>
      <c r="L10" s="319" t="n"/>
    </row>
    <row r="11" ht="31.5" customHeight="1" s="317">
      <c r="A11" s="319" t="n"/>
      <c r="B11" s="435" t="n"/>
      <c r="C11" s="435" t="n"/>
      <c r="D11" s="435" t="n"/>
      <c r="E11" s="435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  <c r="K11" s="319" t="n"/>
      <c r="L11" s="319" t="n"/>
    </row>
    <row r="12" ht="231" customHeight="1" s="317">
      <c r="A12" s="319" t="n"/>
      <c r="B12" s="352" t="n">
        <v>1</v>
      </c>
      <c r="C12" s="331" t="inlineStr">
        <is>
          <t>Муфта концевая 6 кВ сечением 800 мм2</t>
        </is>
      </c>
      <c r="D12" s="312" t="inlineStr">
        <is>
          <t>02-01-05</t>
        </is>
      </c>
      <c r="E12" s="331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1" t="n"/>
      <c r="G12" s="313">
        <f>42490.23/1000</f>
        <v/>
      </c>
      <c r="H12" s="313" t="n"/>
      <c r="I12" s="313" t="n"/>
      <c r="J12" s="313">
        <f>SUM(F12:I12)</f>
        <v/>
      </c>
      <c r="K12" s="319" t="n"/>
      <c r="L12" s="319" t="n"/>
    </row>
    <row r="13" ht="15.75" customHeight="1" s="317">
      <c r="A13" s="319" t="n"/>
      <c r="B13" s="350" t="inlineStr">
        <is>
          <t>Всего по объекту:</t>
        </is>
      </c>
      <c r="C13" s="436" t="n"/>
      <c r="D13" s="436" t="n"/>
      <c r="E13" s="437" t="n"/>
      <c r="F13" s="314" t="n"/>
      <c r="G13" s="315">
        <f>G12</f>
        <v/>
      </c>
      <c r="H13" s="315" t="n"/>
      <c r="I13" s="315" t="n"/>
      <c r="J13" s="313">
        <f>SUM(F13:I13)</f>
        <v/>
      </c>
      <c r="K13" s="319" t="n"/>
      <c r="L13" s="319" t="n"/>
    </row>
    <row r="14" s="317">
      <c r="A14" s="319" t="n"/>
      <c r="B14" s="351" t="inlineStr">
        <is>
          <t>Всего по объекту в сопоставимом уровне цен 2кв. 2018г:</t>
        </is>
      </c>
      <c r="C14" s="432" t="n"/>
      <c r="D14" s="432" t="n"/>
      <c r="E14" s="433" t="n"/>
      <c r="F14" s="166" t="n"/>
      <c r="G14" s="316">
        <f>G13</f>
        <v/>
      </c>
      <c r="H14" s="316" t="n"/>
      <c r="I14" s="316" t="n"/>
      <c r="J14" s="313">
        <f>SUM(F14:I14)</f>
        <v/>
      </c>
      <c r="K14" s="319" t="n"/>
      <c r="L14" s="319" t="n"/>
    </row>
    <row r="15" ht="15" customHeight="1" s="317">
      <c r="A15" s="319" t="n"/>
      <c r="B15" s="319" t="n"/>
      <c r="C15" s="319" t="n"/>
      <c r="D15" s="319" t="n"/>
      <c r="E15" s="319" t="n"/>
      <c r="F15" s="319" t="n"/>
      <c r="G15" s="319" t="n"/>
      <c r="H15" s="319" t="n"/>
      <c r="I15" s="319" t="n"/>
      <c r="J15" s="319" t="n"/>
      <c r="K15" s="319" t="n"/>
      <c r="L15" s="319" t="n"/>
    </row>
    <row r="16" ht="15" customHeight="1" s="317">
      <c r="A16" s="319" t="n"/>
      <c r="B16" s="319" t="n"/>
      <c r="C16" s="319" t="n"/>
      <c r="D16" s="319" t="n"/>
      <c r="E16" s="319" t="n"/>
      <c r="F16" s="319" t="n"/>
      <c r="G16" s="319" t="n"/>
      <c r="H16" s="319" t="n"/>
      <c r="I16" s="319" t="n"/>
      <c r="J16" s="319" t="n"/>
      <c r="K16" s="319" t="n"/>
      <c r="L16" s="319" t="n"/>
    </row>
    <row r="17" ht="15" customHeight="1" s="317">
      <c r="A17" s="319" t="n"/>
      <c r="B17" s="319" t="n"/>
      <c r="C17" s="319" t="n"/>
      <c r="D17" s="319" t="n"/>
      <c r="E17" s="319" t="n"/>
      <c r="F17" s="319" t="n"/>
      <c r="G17" s="319" t="n"/>
      <c r="H17" s="319" t="n"/>
      <c r="I17" s="319" t="n"/>
      <c r="J17" s="319" t="n"/>
      <c r="K17" s="319" t="n"/>
      <c r="L17" s="319" t="n"/>
    </row>
    <row r="18" ht="15" customHeight="1" s="317">
      <c r="A18" s="319" t="n"/>
      <c r="B18" s="319" t="n"/>
      <c r="C18" s="300" t="inlineStr">
        <is>
          <t>Составил ______________________     А.Р. Маркова</t>
        </is>
      </c>
      <c r="D18" s="307" t="n"/>
      <c r="E18" s="307" t="n"/>
      <c r="F18" s="319" t="n"/>
      <c r="G18" s="319" t="n"/>
      <c r="H18" s="319" t="n"/>
      <c r="I18" s="319" t="n"/>
      <c r="J18" s="319" t="n"/>
      <c r="K18" s="319" t="n"/>
      <c r="L18" s="319" t="n"/>
    </row>
    <row r="19" ht="15" customHeight="1" s="317">
      <c r="A19" s="319" t="n"/>
      <c r="B19" s="319" t="n"/>
      <c r="C19" s="308" t="inlineStr">
        <is>
          <t xml:space="preserve">                         (подпись, инициалы, фамилия)</t>
        </is>
      </c>
      <c r="D19" s="307" t="n"/>
      <c r="E19" s="307" t="n"/>
      <c r="F19" s="319" t="n"/>
      <c r="G19" s="319" t="n"/>
      <c r="H19" s="319" t="n"/>
      <c r="I19" s="319" t="n"/>
      <c r="J19" s="319" t="n"/>
      <c r="K19" s="319" t="n"/>
      <c r="L19" s="319" t="n"/>
    </row>
    <row r="20" ht="15" customHeight="1" s="317">
      <c r="A20" s="319" t="n"/>
      <c r="B20" s="319" t="n"/>
      <c r="C20" s="300" t="n"/>
      <c r="D20" s="307" t="n"/>
      <c r="E20" s="307" t="n"/>
      <c r="F20" s="319" t="n"/>
      <c r="G20" s="319" t="n"/>
      <c r="H20" s="319" t="n"/>
      <c r="I20" s="319" t="n"/>
      <c r="J20" s="319" t="n"/>
      <c r="K20" s="319" t="n"/>
      <c r="L20" s="319" t="n"/>
    </row>
    <row r="21" ht="15" customHeight="1" s="317">
      <c r="A21" s="319" t="n"/>
      <c r="B21" s="319" t="n"/>
      <c r="C21" s="300" t="inlineStr">
        <is>
          <t>Проверил ______________________        А.В. Костянецкая</t>
        </is>
      </c>
      <c r="D21" s="307" t="n"/>
      <c r="E21" s="307" t="n"/>
      <c r="F21" s="319" t="n"/>
      <c r="G21" s="319" t="n"/>
      <c r="H21" s="319" t="n"/>
      <c r="I21" s="319" t="n"/>
      <c r="J21" s="319" t="n"/>
      <c r="K21" s="319" t="n"/>
      <c r="L21" s="319" t="n"/>
    </row>
    <row r="22" ht="15" customHeight="1" s="317">
      <c r="A22" s="319" t="n"/>
      <c r="B22" s="319" t="n"/>
      <c r="C22" s="308" t="inlineStr">
        <is>
          <t xml:space="preserve">                        (подпись, инициалы, фамилия)</t>
        </is>
      </c>
      <c r="D22" s="307" t="n"/>
      <c r="E22" s="307" t="n"/>
      <c r="F22" s="319" t="n"/>
      <c r="G22" s="319" t="n"/>
      <c r="H22" s="319" t="n"/>
      <c r="I22" s="319" t="n"/>
      <c r="J22" s="319" t="n"/>
      <c r="K22" s="319" t="n"/>
      <c r="L22" s="319" t="n"/>
    </row>
    <row r="23" ht="15" customHeight="1" s="317">
      <c r="A23" s="319" t="n"/>
      <c r="B23" s="319" t="n"/>
      <c r="C23" s="319" t="n"/>
      <c r="D23" s="319" t="n"/>
      <c r="E23" s="319" t="n"/>
      <c r="F23" s="319" t="n"/>
      <c r="G23" s="319" t="n"/>
      <c r="H23" s="319" t="n"/>
      <c r="I23" s="319" t="n"/>
      <c r="J23" s="319" t="n"/>
      <c r="K23" s="319" t="n"/>
      <c r="L23" s="319" t="n"/>
    </row>
    <row r="24" ht="15" customHeight="1" s="317">
      <c r="A24" s="319" t="n"/>
      <c r="B24" s="319" t="n"/>
      <c r="C24" s="319" t="n"/>
      <c r="D24" s="319" t="n"/>
      <c r="E24" s="319" t="n"/>
      <c r="F24" s="319" t="n"/>
      <c r="G24" s="319" t="n"/>
      <c r="H24" s="319" t="n"/>
      <c r="I24" s="319" t="n"/>
      <c r="J24" s="319" t="n"/>
      <c r="K24" s="319" t="n"/>
      <c r="L24" s="319" t="n"/>
    </row>
    <row r="25" ht="15" customHeight="1" s="317">
      <c r="A25" s="319" t="n"/>
      <c r="B25" s="319" t="n"/>
      <c r="C25" s="319" t="n"/>
      <c r="D25" s="319" t="n"/>
      <c r="E25" s="319" t="n"/>
      <c r="F25" s="319" t="n"/>
      <c r="G25" s="319" t="n"/>
      <c r="H25" s="319" t="n"/>
      <c r="I25" s="319" t="n"/>
      <c r="J25" s="319" t="n"/>
      <c r="K25" s="319" t="n"/>
      <c r="L25" s="319" t="n"/>
    </row>
    <row r="26" ht="15" customHeight="1" s="317">
      <c r="A26" s="319" t="n"/>
      <c r="B26" s="319" t="n"/>
      <c r="C26" s="319" t="n"/>
      <c r="D26" s="319" t="n"/>
      <c r="E26" s="319" t="n"/>
      <c r="F26" s="319" t="n"/>
      <c r="G26" s="319" t="n"/>
      <c r="H26" s="319" t="n"/>
      <c r="I26" s="319" t="n"/>
      <c r="J26" s="319" t="n"/>
      <c r="K26" s="319" t="n"/>
      <c r="L26" s="319" t="n"/>
    </row>
    <row r="27" ht="15" customHeight="1" s="317"/>
    <row r="28" ht="15" customHeight="1" s="317"/>
    <row r="29" ht="15" customHeight="1" s="317"/>
    <row r="30" ht="15" customHeight="1" s="31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7"/>
  <sheetViews>
    <sheetView view="pageBreakPreview" topLeftCell="B7" workbookViewId="0">
      <selection activeCell="D23" sqref="D23"/>
    </sheetView>
  </sheetViews>
  <sheetFormatPr baseColWidth="8" defaultColWidth="9.109375" defaultRowHeight="15.6"/>
  <cols>
    <col width="9.109375" customWidth="1" style="319" min="1" max="1"/>
    <col width="12.6640625" customWidth="1" style="319" min="2" max="2"/>
    <col width="22.33203125" customWidth="1" style="319" min="3" max="3"/>
    <col width="49.6640625" customWidth="1" style="319" min="4" max="4"/>
    <col width="10.109375" customWidth="1" style="319" min="5" max="5"/>
    <col width="20.6640625" customWidth="1" style="319" min="6" max="6"/>
    <col width="20" customWidth="1" style="319" min="7" max="7"/>
    <col width="16.6640625" customWidth="1" style="319" min="8" max="8"/>
    <col width="9.109375" customWidth="1" style="319" min="9" max="10"/>
    <col width="15" customWidth="1" style="319" min="11" max="11"/>
    <col width="9.109375" customWidth="1" style="319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8.75" customHeight="1" s="317">
      <c r="A4" s="263" t="n"/>
      <c r="B4" s="263" t="n"/>
      <c r="C4" s="35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58" t="inlineStr">
        <is>
          <t>Наименование разрабатываемого показателя УНЦ -  Муфта концевая 6 кВ сечением 800 мм2.</t>
        </is>
      </c>
    </row>
    <row r="7">
      <c r="A7" s="358" t="n"/>
      <c r="B7" s="358" t="n"/>
      <c r="C7" s="358" t="n"/>
      <c r="D7" s="358" t="n"/>
      <c r="E7" s="358" t="n"/>
      <c r="F7" s="358" t="n"/>
      <c r="G7" s="358" t="n"/>
      <c r="H7" s="358" t="n"/>
    </row>
    <row r="8" ht="38.25" customHeight="1" s="317">
      <c r="A8" s="352" t="inlineStr">
        <is>
          <t>п/п</t>
        </is>
      </c>
      <c r="B8" s="352" t="inlineStr">
        <is>
          <t>№ЛСР</t>
        </is>
      </c>
      <c r="C8" s="352" t="inlineStr">
        <is>
          <t>Код ресурса</t>
        </is>
      </c>
      <c r="D8" s="352" t="inlineStr">
        <is>
          <t>Наименование ресурса</t>
        </is>
      </c>
      <c r="E8" s="352" t="inlineStr">
        <is>
          <t>Ед. изм.</t>
        </is>
      </c>
      <c r="F8" s="352" t="inlineStr">
        <is>
          <t>Кол-во единиц по данным объекта-представителя</t>
        </is>
      </c>
      <c r="G8" s="352" t="inlineStr">
        <is>
          <t>Сметная стоимость в ценах на 01.01.2000 (руб.)</t>
        </is>
      </c>
      <c r="H8" s="433" t="n"/>
    </row>
    <row r="9" ht="40.65" customHeight="1" s="317">
      <c r="A9" s="435" t="n"/>
      <c r="B9" s="435" t="n"/>
      <c r="C9" s="435" t="n"/>
      <c r="D9" s="435" t="n"/>
      <c r="E9" s="435" t="n"/>
      <c r="F9" s="435" t="n"/>
      <c r="G9" s="352" t="inlineStr">
        <is>
          <t>на ед.изм.</t>
        </is>
      </c>
      <c r="H9" s="352" t="inlineStr">
        <is>
          <t>общая</t>
        </is>
      </c>
    </row>
    <row r="10">
      <c r="A10" s="353" t="n">
        <v>1</v>
      </c>
      <c r="B10" s="353" t="n"/>
      <c r="C10" s="353" t="n">
        <v>2</v>
      </c>
      <c r="D10" s="353" t="inlineStr">
        <is>
          <t>З</t>
        </is>
      </c>
      <c r="E10" s="353" t="n">
        <v>4</v>
      </c>
      <c r="F10" s="353" t="n">
        <v>5</v>
      </c>
      <c r="G10" s="353" t="n">
        <v>6</v>
      </c>
      <c r="H10" s="353" t="n">
        <v>7</v>
      </c>
    </row>
    <row r="11" customFormat="1" s="233">
      <c r="A11" s="355" t="inlineStr">
        <is>
          <t>Затраты труда рабочих</t>
        </is>
      </c>
      <c r="B11" s="432" t="n"/>
      <c r="C11" s="432" t="n"/>
      <c r="D11" s="432" t="n"/>
      <c r="E11" s="433" t="n"/>
      <c r="F11" s="438">
        <f>SUM(F12:F12)</f>
        <v/>
      </c>
      <c r="G11" s="260" t="n"/>
      <c r="H11" s="439">
        <f>SUM(H12:H12)</f>
        <v/>
      </c>
    </row>
    <row r="12">
      <c r="A12" s="386" t="n">
        <v>1</v>
      </c>
      <c r="B12" s="236" t="n"/>
      <c r="C12" s="269" t="inlineStr">
        <is>
          <t>1-3-8</t>
        </is>
      </c>
      <c r="D12" s="257" t="inlineStr">
        <is>
          <t>Затраты труда рабочих (средний разряд работы 3,8)</t>
        </is>
      </c>
      <c r="E12" s="386" t="inlineStr">
        <is>
          <t>чел.-ч</t>
        </is>
      </c>
      <c r="F12" s="365" t="n">
        <v>14.52</v>
      </c>
      <c r="G12" s="440" t="n">
        <v>9.4</v>
      </c>
      <c r="H12" s="280">
        <f>ROUND(F12*G12,2)</f>
        <v/>
      </c>
      <c r="M12" s="441" t="n"/>
    </row>
    <row r="13">
      <c r="A13" s="354" t="inlineStr">
        <is>
          <t>Затраты труда машинистов</t>
        </is>
      </c>
      <c r="B13" s="432" t="n"/>
      <c r="C13" s="432" t="n"/>
      <c r="D13" s="432" t="n"/>
      <c r="E13" s="433" t="n"/>
      <c r="F13" s="355" t="n"/>
      <c r="G13" s="234" t="n"/>
      <c r="H13" s="439">
        <f>H14</f>
        <v/>
      </c>
    </row>
    <row r="14">
      <c r="A14" s="386" t="n">
        <v>2</v>
      </c>
      <c r="B14" s="356" t="n"/>
      <c r="C14" s="271" t="n">
        <v>2</v>
      </c>
      <c r="D14" s="257" t="inlineStr">
        <is>
          <t>Затраты труда машинистов</t>
        </is>
      </c>
      <c r="E14" s="386" t="inlineStr">
        <is>
          <t>чел.-ч</t>
        </is>
      </c>
      <c r="F14" s="386" t="n">
        <v>12.06</v>
      </c>
      <c r="G14" s="255" t="n"/>
      <c r="H14" s="281" t="n">
        <v>162.82</v>
      </c>
    </row>
    <row r="15" customFormat="1" s="233">
      <c r="A15" s="355" t="inlineStr">
        <is>
          <t>Машины и механизмы</t>
        </is>
      </c>
      <c r="B15" s="432" t="n"/>
      <c r="C15" s="432" t="n"/>
      <c r="D15" s="432" t="n"/>
      <c r="E15" s="433" t="n"/>
      <c r="F15" s="355" t="n"/>
      <c r="G15" s="234" t="n"/>
      <c r="H15" s="439">
        <f>SUM(H16:H16)</f>
        <v/>
      </c>
    </row>
    <row r="16">
      <c r="A16" s="386" t="n">
        <v>3</v>
      </c>
      <c r="B16" s="356" t="n"/>
      <c r="C16" s="271" t="inlineStr">
        <is>
          <t>91.06.09-001</t>
        </is>
      </c>
      <c r="D16" s="257" t="inlineStr">
        <is>
          <t>Вышки телескопические 25 м</t>
        </is>
      </c>
      <c r="E16" s="365" t="inlineStr">
        <is>
          <t>маш.час</t>
        </is>
      </c>
      <c r="F16" s="386" t="n">
        <v>12.06</v>
      </c>
      <c r="G16" s="278" t="n">
        <v>142.7</v>
      </c>
      <c r="H16" s="280">
        <f>ROUND(F16*G16,2)</f>
        <v/>
      </c>
      <c r="I16" s="284" t="n"/>
      <c r="J16" s="284" t="n"/>
      <c r="L16" s="284" t="n"/>
    </row>
    <row r="17">
      <c r="A17" s="355" t="inlineStr">
        <is>
          <t>Материалы</t>
        </is>
      </c>
      <c r="B17" s="432" t="n"/>
      <c r="C17" s="432" t="n"/>
      <c r="D17" s="432" t="n"/>
      <c r="E17" s="433" t="n"/>
      <c r="F17" s="355" t="n"/>
      <c r="G17" s="234" t="n"/>
      <c r="H17" s="439">
        <f>SUM(H18:H21)</f>
        <v/>
      </c>
    </row>
    <row r="18">
      <c r="A18" s="289" t="n">
        <v>4</v>
      </c>
      <c r="B18" s="289" t="n"/>
      <c r="C18" s="386" t="inlineStr">
        <is>
          <t>Прайс из СД ОП</t>
        </is>
      </c>
      <c r="D18" s="286" t="inlineStr">
        <is>
          <t>Муфта концевая 6 кВ сечением 800 мм2</t>
        </is>
      </c>
      <c r="E18" s="386" t="inlineStr">
        <is>
          <t>шт</t>
        </is>
      </c>
      <c r="F18" s="386" t="n">
        <v>6</v>
      </c>
      <c r="G18" s="286" t="n">
        <v>825.45</v>
      </c>
      <c r="H18" s="280">
        <f>ROUND(F18*G18,2)</f>
        <v/>
      </c>
    </row>
    <row r="19">
      <c r="A19" s="258" t="n">
        <v>5</v>
      </c>
      <c r="B19" s="356" t="n"/>
      <c r="C19" s="271" t="inlineStr">
        <is>
          <t>01.3.01.01-0001</t>
        </is>
      </c>
      <c r="D19" s="257" t="inlineStr">
        <is>
          <t>Бензин авиационный Б-70</t>
        </is>
      </c>
      <c r="E19" s="386" t="inlineStr">
        <is>
          <t>т</t>
        </is>
      </c>
      <c r="F19" s="386" t="n">
        <v>0.0008</v>
      </c>
      <c r="G19" s="255" t="n">
        <v>4488.4</v>
      </c>
      <c r="H19" s="280">
        <f>ROUND(F19*G19,2)</f>
        <v/>
      </c>
      <c r="I19" s="285" t="n"/>
      <c r="J19" s="284" t="n"/>
      <c r="K19" s="284" t="n"/>
    </row>
    <row r="20">
      <c r="A20" s="258" t="n">
        <v>6</v>
      </c>
      <c r="B20" s="356" t="n"/>
      <c r="C20" s="271" t="inlineStr">
        <is>
          <t>01.7.06.07-0002</t>
        </is>
      </c>
      <c r="D20" s="257" t="inlineStr">
        <is>
          <t>Лента монтажная, тип ЛМ-5</t>
        </is>
      </c>
      <c r="E20" s="386" t="inlineStr">
        <is>
          <t>10 м</t>
        </is>
      </c>
      <c r="F20" s="386" t="n">
        <v>0.048</v>
      </c>
      <c r="G20" s="255" t="n">
        <v>6.9</v>
      </c>
      <c r="H20" s="280">
        <f>ROUND(F20*G20,2)</f>
        <v/>
      </c>
      <c r="I20" s="285" t="n"/>
      <c r="J20" s="284" t="n"/>
      <c r="K20" s="284" t="n"/>
    </row>
    <row r="21">
      <c r="A21" s="289" t="n">
        <v>7</v>
      </c>
      <c r="B21" s="356" t="n"/>
      <c r="C21" s="271" t="inlineStr">
        <is>
          <t>01.3.01.05-0009</t>
        </is>
      </c>
      <c r="D21" s="257" t="inlineStr">
        <is>
          <t>Парафин нефтяной твердый Т-1</t>
        </is>
      </c>
      <c r="E21" s="386" t="inlineStr">
        <is>
          <t>т</t>
        </is>
      </c>
      <c r="F21" s="386" t="n">
        <v>2e-05</v>
      </c>
      <c r="G21" s="255" t="n">
        <v>8105.71</v>
      </c>
      <c r="H21" s="280">
        <f>ROUND(F21*G21,2)</f>
        <v/>
      </c>
      <c r="I21" s="285" t="n"/>
      <c r="J21" s="284" t="n"/>
      <c r="K21" s="284" t="n"/>
    </row>
    <row r="23">
      <c r="B23" s="319" t="inlineStr">
        <is>
          <t>Составил ______________________     А.Р. Маркова</t>
        </is>
      </c>
    </row>
    <row r="24">
      <c r="B24" s="221" t="inlineStr">
        <is>
          <t xml:space="preserve">                         (подпись, инициалы, фамилия)</t>
        </is>
      </c>
    </row>
    <row r="26">
      <c r="B26" s="319" t="inlineStr">
        <is>
          <t>Проверил ______________________        А.В. Костянецкая</t>
        </is>
      </c>
    </row>
    <row r="27">
      <c r="B27" s="221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2" workbookViewId="0">
      <selection activeCell="D43" sqref="D43"/>
    </sheetView>
  </sheetViews>
  <sheetFormatPr baseColWidth="8" defaultColWidth="9.109375" defaultRowHeight="14.4"/>
  <cols>
    <col width="4.109375" customWidth="1" style="317" min="1" max="1"/>
    <col width="36.33203125" customWidth="1" style="317" min="2" max="2"/>
    <col width="18.88671875" customWidth="1" style="317" min="3" max="3"/>
    <col width="18.33203125" customWidth="1" style="317" min="4" max="4"/>
    <col width="18.88671875" customWidth="1" style="317" min="5" max="5"/>
    <col width="11.33203125" customWidth="1" style="317" min="6" max="6"/>
    <col width="14.33203125" customWidth="1" style="317" min="7" max="7"/>
    <col width="9.109375" customWidth="1" style="317" min="8" max="11"/>
    <col width="13.6640625" customWidth="1" style="317" min="12" max="12"/>
    <col width="9.109375" customWidth="1" style="317" min="13" max="13"/>
  </cols>
  <sheetData>
    <row r="1">
      <c r="B1" s="300" t="n"/>
      <c r="C1" s="300" t="n"/>
      <c r="D1" s="300" t="n"/>
      <c r="E1" s="300" t="n"/>
    </row>
    <row r="2">
      <c r="B2" s="300" t="n"/>
      <c r="C2" s="300" t="n"/>
      <c r="D2" s="300" t="n"/>
      <c r="E2" s="381" t="inlineStr">
        <is>
          <t>Приложение № 4</t>
        </is>
      </c>
    </row>
    <row r="3">
      <c r="B3" s="300" t="n"/>
      <c r="C3" s="300" t="n"/>
      <c r="D3" s="300" t="n"/>
      <c r="E3" s="300" t="n"/>
    </row>
    <row r="4">
      <c r="B4" s="300" t="n"/>
      <c r="C4" s="300" t="n"/>
      <c r="D4" s="300" t="n"/>
      <c r="E4" s="300" t="n"/>
    </row>
    <row r="5">
      <c r="B5" s="339" t="inlineStr">
        <is>
          <t>Ресурсная модель</t>
        </is>
      </c>
    </row>
    <row r="6">
      <c r="B6" s="248" t="n"/>
      <c r="C6" s="300" t="n"/>
      <c r="D6" s="300" t="n"/>
      <c r="E6" s="300" t="n"/>
    </row>
    <row r="7" ht="25.5" customHeight="1" s="317">
      <c r="B7" s="360" t="inlineStr">
        <is>
          <t>Наименование разрабатываемого показателя УНЦ — Муфта концевая 6 кВ сечением 800 мм2.</t>
        </is>
      </c>
    </row>
    <row r="8">
      <c r="B8" s="361" t="inlineStr">
        <is>
          <t>Единица измерения  — 1 ед</t>
        </is>
      </c>
    </row>
    <row r="9">
      <c r="B9" s="248" t="n"/>
      <c r="C9" s="300" t="n"/>
      <c r="D9" s="300" t="n"/>
      <c r="E9" s="300" t="n"/>
    </row>
    <row r="10" ht="51" customHeight="1" s="317">
      <c r="B10" s="365" t="inlineStr">
        <is>
          <t>Наименование</t>
        </is>
      </c>
      <c r="C10" s="365" t="inlineStr">
        <is>
          <t>Сметная стоимость в ценах на 01.01.2023
 (руб.)</t>
        </is>
      </c>
      <c r="D10" s="365" t="inlineStr">
        <is>
          <t>Удельный вес, 
(в СМР)</t>
        </is>
      </c>
      <c r="E10" s="365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302">
        <f>'Прил.5 Расчет СМР и ОБ'!J15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302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302">
        <f>'Прил.5 Расчет СМР и ОБ'!J22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302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302">
        <f>'Прил.5 Расчет СМР и ОБ'!J17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302">
        <f>'Прил.5 Расчет СМР и ОБ'!J33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302">
        <f>'Прил.5 Расчет СМР и ОБ'!J37</f>
        <v/>
      </c>
      <c r="D17" s="242">
        <f>C17/$C$24</f>
        <v/>
      </c>
      <c r="E17" s="242">
        <f>C17/$C$40</f>
        <v/>
      </c>
      <c r="G17" s="442" t="n"/>
    </row>
    <row r="18">
      <c r="B18" s="240" t="inlineStr">
        <is>
          <t>МАТЕРИАЛЫ, ВСЕГО:</t>
        </is>
      </c>
      <c r="C18" s="302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302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302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ОБ'!D41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302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ОБ'!D40</f>
        <v/>
      </c>
      <c r="D23" s="242" t="n"/>
      <c r="E23" s="240" t="n"/>
    </row>
    <row r="24">
      <c r="B24" s="240" t="inlineStr">
        <is>
          <t>ВСЕГО СМР с НР и СП</t>
        </is>
      </c>
      <c r="C24" s="302">
        <f>C19+C20+C22</f>
        <v/>
      </c>
      <c r="D24" s="242">
        <f>C24/$C$24</f>
        <v/>
      </c>
      <c r="E24" s="242">
        <f>C24/$C$40</f>
        <v/>
      </c>
    </row>
    <row r="25" ht="25.5" customHeight="1" s="317">
      <c r="B25" s="240" t="inlineStr">
        <is>
          <t>ВСЕГО стоимость оборудования, в том числе</t>
        </is>
      </c>
      <c r="C25" s="302">
        <f>'Прил.5 Расчет СМР и ОБ'!J28</f>
        <v/>
      </c>
      <c r="D25" s="242" t="n"/>
      <c r="E25" s="242">
        <f>C25/$C$40</f>
        <v/>
      </c>
    </row>
    <row r="26" ht="25.5" customHeight="1" s="317">
      <c r="B26" s="240" t="inlineStr">
        <is>
          <t>стоимость оборудования технологического</t>
        </is>
      </c>
      <c r="C26" s="302">
        <f>'Прил.5 Расчет СМР и ОБ'!J29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</row>
    <row r="28" ht="33" customHeight="1" s="317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  <c r="F28" s="243" t="n"/>
    </row>
    <row r="29" ht="25.5" customHeight="1" s="317">
      <c r="B29" s="240" t="inlineStr">
        <is>
          <t>Временные здания и сооружения - 2,5%</t>
        </is>
      </c>
      <c r="C29" s="244">
        <f>ROUND(C24*2.5%,2)</f>
        <v/>
      </c>
      <c r="D29" s="240" t="n"/>
      <c r="E29" s="242">
        <f>C29/$C$40</f>
        <v/>
      </c>
    </row>
    <row r="30" ht="38.25" customHeight="1" s="317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>
        <f>C30/$C$40</f>
        <v/>
      </c>
      <c r="F30" s="243" t="n"/>
    </row>
    <row r="31">
      <c r="B31" s="240" t="inlineStr">
        <is>
          <t>Пусконаладочные работы</t>
        </is>
      </c>
      <c r="C31" s="272" t="n">
        <v>0</v>
      </c>
      <c r="D31" s="240" t="n"/>
      <c r="E31" s="242">
        <f>C31/$C$40</f>
        <v/>
      </c>
    </row>
    <row r="32" ht="25.5" customHeight="1" s="317">
      <c r="B32" s="240" t="inlineStr">
        <is>
          <t>Затраты по перевозке работников к месту работы и обратно</t>
        </is>
      </c>
      <c r="C32" s="244">
        <f>ROUND(C27*0%,2)</f>
        <v/>
      </c>
      <c r="D32" s="240" t="n"/>
      <c r="E32" s="242">
        <f>C32/$C$40</f>
        <v/>
      </c>
    </row>
    <row r="33" ht="25.5" customHeight="1" s="317">
      <c r="B33" s="240" t="inlineStr">
        <is>
          <t>Затраты, связанные с осуществлением работ вахтовым методом</t>
        </is>
      </c>
      <c r="C33" s="244">
        <f>ROUND(C28*0%,2)</f>
        <v/>
      </c>
      <c r="D33" s="240" t="n"/>
      <c r="E33" s="242">
        <f>C33/$C$40</f>
        <v/>
      </c>
    </row>
    <row r="34" ht="51" customHeight="1" s="317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>
        <f>ROUND(C29*0%,2)</f>
        <v/>
      </c>
      <c r="D34" s="240" t="n"/>
      <c r="E34" s="242">
        <f>C34/$C$40</f>
        <v/>
      </c>
      <c r="H34" s="285" t="n"/>
    </row>
    <row r="35" ht="76.65000000000001" customHeight="1" s="317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ROUND(C30*0%,2)</f>
        <v/>
      </c>
      <c r="D35" s="240" t="n"/>
      <c r="E35" s="242">
        <f>C35/$C$40</f>
        <v/>
      </c>
    </row>
    <row r="36" ht="25.5" customHeight="1" s="317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G36" s="251" t="n"/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G37" s="163" t="n"/>
      <c r="L37" s="243" t="n"/>
    </row>
    <row r="38" ht="38.25" customHeight="1" s="317">
      <c r="B38" s="240" t="inlineStr">
        <is>
          <t>ИТОГО (СМР+ОБОРУДОВАНИЕ+ПРОЧ. ЗАТР., УЧТЕННЫЕ ПОКАЗАТЕЛЕМ)</t>
        </is>
      </c>
      <c r="C38" s="302">
        <f>C27+C32+C33+C34+C35+C29+C31+C30+C36+C37</f>
        <v/>
      </c>
      <c r="D38" s="240" t="n"/>
      <c r="E38" s="242">
        <f>C38/$C$40</f>
        <v/>
      </c>
    </row>
    <row r="39" ht="13.65" customHeight="1" s="317">
      <c r="B39" s="240" t="inlineStr">
        <is>
          <t>Непредвиденные расходы</t>
        </is>
      </c>
      <c r="C39" s="302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302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302">
        <f>C40/'Прил.5 Расчет СМР и ОБ'!E44</f>
        <v/>
      </c>
      <c r="D41" s="240" t="n"/>
      <c r="E41" s="240" t="n"/>
    </row>
    <row r="42">
      <c r="B42" s="304" t="n"/>
      <c r="C42" s="300" t="n"/>
      <c r="D42" s="300" t="n"/>
      <c r="E42" s="300" t="n"/>
    </row>
    <row r="43">
      <c r="B43" s="304" t="inlineStr">
        <is>
          <t>Составил ____________________________ А.Р. Маркова</t>
        </is>
      </c>
      <c r="C43" s="300" t="n"/>
      <c r="D43" s="300" t="n"/>
      <c r="E43" s="300" t="n"/>
    </row>
    <row r="44">
      <c r="B44" s="304" t="inlineStr">
        <is>
          <t xml:space="preserve">(должность, подпись, инициалы, фамилия) </t>
        </is>
      </c>
      <c r="C44" s="300" t="n"/>
      <c r="D44" s="300" t="n"/>
      <c r="E44" s="300" t="n"/>
    </row>
    <row r="45">
      <c r="B45" s="304" t="n"/>
      <c r="C45" s="300" t="n"/>
      <c r="D45" s="300" t="n"/>
      <c r="E45" s="300" t="n"/>
    </row>
    <row r="46">
      <c r="B46" s="304" t="inlineStr">
        <is>
          <t>Проверил ____________________________ А.В. Костянецкая</t>
        </is>
      </c>
      <c r="C46" s="300" t="n"/>
      <c r="D46" s="300" t="n"/>
      <c r="E46" s="300" t="n"/>
    </row>
    <row r="47">
      <c r="B47" s="361" t="inlineStr">
        <is>
          <t>(должность, подпись, инициалы, фамилия)</t>
        </is>
      </c>
      <c r="D47" s="300" t="n"/>
      <c r="E47" s="300" t="n"/>
    </row>
    <row r="49">
      <c r="B49" s="300" t="n"/>
      <c r="C49" s="300" t="n"/>
      <c r="D49" s="300" t="n"/>
      <c r="E49" s="300" t="n"/>
    </row>
    <row r="50">
      <c r="B50" s="300" t="n"/>
      <c r="C50" s="300" t="n"/>
      <c r="D50" s="300" t="n"/>
      <c r="E50" s="30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0"/>
  <sheetViews>
    <sheetView view="pageBreakPreview" topLeftCell="A22" workbookViewId="0">
      <selection activeCell="E47" sqref="E47"/>
    </sheetView>
  </sheetViews>
  <sheetFormatPr baseColWidth="8" defaultColWidth="9.109375" defaultRowHeight="14.4" outlineLevelRow="1"/>
  <cols>
    <col width="5.6640625" customWidth="1" style="307" min="1" max="1"/>
    <col width="22.6640625" customWidth="1" style="307" min="2" max="2"/>
    <col width="39.109375" customWidth="1" style="307" min="3" max="3"/>
    <col width="10.6640625" customWidth="1" style="307" min="4" max="4"/>
    <col width="12.6640625" customWidth="1" style="307" min="5" max="5"/>
    <col width="15" customWidth="1" style="307" min="6" max="6"/>
    <col width="13.33203125" customWidth="1" style="307" min="7" max="7"/>
    <col width="12.6640625" customWidth="1" style="307" min="8" max="8"/>
    <col width="13.88671875" customWidth="1" style="307" min="9" max="9"/>
    <col width="17.6640625" customWidth="1" style="307" min="10" max="10"/>
    <col width="10.88671875" customWidth="1" style="307" min="11" max="11"/>
    <col width="9.109375" customWidth="1" style="307" min="12" max="12"/>
    <col width="9.109375" customWidth="1" style="317" min="13" max="13"/>
  </cols>
  <sheetData>
    <row r="1" s="317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17">
      <c r="A2" s="307" t="n"/>
      <c r="B2" s="307" t="n"/>
      <c r="C2" s="307" t="n"/>
      <c r="D2" s="307" t="n"/>
      <c r="E2" s="307" t="n"/>
      <c r="F2" s="307" t="n"/>
      <c r="G2" s="307" t="n"/>
      <c r="H2" s="362" t="inlineStr">
        <is>
          <t>Приложение №5</t>
        </is>
      </c>
      <c r="K2" s="307" t="n"/>
      <c r="L2" s="307" t="n"/>
      <c r="M2" s="307" t="n"/>
      <c r="N2" s="307" t="n"/>
    </row>
    <row r="3" s="317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0">
      <c r="A4" s="339" t="inlineStr">
        <is>
          <t>Расчет стоимости СМР и оборудования</t>
        </is>
      </c>
    </row>
    <row r="5" ht="12.75" customFormat="1" customHeight="1" s="300">
      <c r="A5" s="339" t="n"/>
      <c r="B5" s="339" t="n"/>
      <c r="C5" s="388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0">
      <c r="A6" s="208" t="inlineStr">
        <is>
          <t>Наименование разрабатываемого показателя УНЦ</t>
        </is>
      </c>
      <c r="B6" s="207" t="n"/>
      <c r="C6" s="207" t="n"/>
      <c r="D6" s="368" t="inlineStr">
        <is>
          <t>Муфта концевая 6 кВ сечением 800 мм2.</t>
        </is>
      </c>
    </row>
    <row r="7" ht="12.75" customFormat="1" customHeight="1" s="300">
      <c r="A7" s="342" t="inlineStr">
        <is>
          <t>Единица измерения  — 1 ед</t>
        </is>
      </c>
      <c r="I7" s="360" t="n"/>
      <c r="J7" s="360" t="n"/>
    </row>
    <row r="8" ht="13.65" customFormat="1" customHeight="1" s="300">
      <c r="A8" s="342" t="n"/>
    </row>
    <row r="9" ht="13.2" customFormat="1" customHeight="1" s="300"/>
    <row r="10" ht="27" customHeight="1" s="317">
      <c r="A10" s="365" t="inlineStr">
        <is>
          <t>№ пп.</t>
        </is>
      </c>
      <c r="B10" s="365" t="inlineStr">
        <is>
          <t>Код ресурса</t>
        </is>
      </c>
      <c r="C10" s="365" t="inlineStr">
        <is>
          <t>Наименование</t>
        </is>
      </c>
      <c r="D10" s="365" t="inlineStr">
        <is>
          <t>Ед. изм.</t>
        </is>
      </c>
      <c r="E10" s="365" t="inlineStr">
        <is>
          <t>Кол-во единиц по проектным данным</t>
        </is>
      </c>
      <c r="F10" s="365" t="inlineStr">
        <is>
          <t>Сметная стоимость в ценах на 01.01.2000 (руб.)</t>
        </is>
      </c>
      <c r="G10" s="433" t="n"/>
      <c r="H10" s="365" t="inlineStr">
        <is>
          <t>Удельный вес, %</t>
        </is>
      </c>
      <c r="I10" s="365" t="inlineStr">
        <is>
          <t>Сметная стоимость в ценах на 01.01.2023 (руб.)</t>
        </is>
      </c>
      <c r="J10" s="433" t="n"/>
      <c r="K10" s="307" t="n"/>
      <c r="L10" s="307" t="n"/>
      <c r="M10" s="307" t="n"/>
      <c r="N10" s="307" t="n"/>
    </row>
    <row r="11" ht="28.5" customHeight="1" s="317">
      <c r="A11" s="435" t="n"/>
      <c r="B11" s="435" t="n"/>
      <c r="C11" s="435" t="n"/>
      <c r="D11" s="435" t="n"/>
      <c r="E11" s="435" t="n"/>
      <c r="F11" s="365" t="inlineStr">
        <is>
          <t>на ед. изм.</t>
        </is>
      </c>
      <c r="G11" s="365" t="inlineStr">
        <is>
          <t>общая</t>
        </is>
      </c>
      <c r="H11" s="435" t="n"/>
      <c r="I11" s="365" t="inlineStr">
        <is>
          <t>на ед. изм.</t>
        </is>
      </c>
      <c r="J11" s="365" t="inlineStr">
        <is>
          <t>общая</t>
        </is>
      </c>
      <c r="K11" s="307" t="n"/>
      <c r="L11" s="307" t="n"/>
      <c r="M11" s="307" t="n"/>
      <c r="N11" s="307" t="n"/>
    </row>
    <row r="12" s="317">
      <c r="A12" s="365" t="n">
        <v>1</v>
      </c>
      <c r="B12" s="365" t="n">
        <v>2</v>
      </c>
      <c r="C12" s="365" t="n">
        <v>3</v>
      </c>
      <c r="D12" s="365" t="n">
        <v>4</v>
      </c>
      <c r="E12" s="365" t="n">
        <v>5</v>
      </c>
      <c r="F12" s="365" t="n">
        <v>6</v>
      </c>
      <c r="G12" s="365" t="n">
        <v>7</v>
      </c>
      <c r="H12" s="365" t="n">
        <v>8</v>
      </c>
      <c r="I12" s="366" t="n">
        <v>9</v>
      </c>
      <c r="J12" s="366" t="n">
        <v>10</v>
      </c>
      <c r="K12" s="307" t="n"/>
      <c r="L12" s="307" t="n"/>
      <c r="M12" s="307" t="n"/>
      <c r="N12" s="307" t="n"/>
    </row>
    <row r="13">
      <c r="A13" s="365" t="n"/>
      <c r="B13" s="354" t="inlineStr">
        <is>
          <t>Затраты труда рабочих-строителей</t>
        </is>
      </c>
      <c r="C13" s="432" t="n"/>
      <c r="D13" s="432" t="n"/>
      <c r="E13" s="432" t="n"/>
      <c r="F13" s="432" t="n"/>
      <c r="G13" s="432" t="n"/>
      <c r="H13" s="433" t="n"/>
      <c r="I13" s="195" t="n"/>
      <c r="J13" s="195" t="n"/>
    </row>
    <row r="14" ht="25.5" customHeight="1" s="317">
      <c r="A14" s="365" t="n">
        <v>1</v>
      </c>
      <c r="B14" s="269" t="inlineStr">
        <is>
          <t>1-3-8</t>
        </is>
      </c>
      <c r="C14" s="373" t="inlineStr">
        <is>
          <t>Затраты труда рабочих-строителей среднего разряда (3,8)</t>
        </is>
      </c>
      <c r="D14" s="365" t="inlineStr">
        <is>
          <t>чел.-ч.</t>
        </is>
      </c>
      <c r="E14" s="443">
        <f>G14/F14</f>
        <v/>
      </c>
      <c r="F14" s="202" t="n">
        <v>9.4</v>
      </c>
      <c r="G14" s="202">
        <f>'Прил. 3'!H11</f>
        <v/>
      </c>
      <c r="H14" s="204">
        <f>G14/G15</f>
        <v/>
      </c>
      <c r="I14" s="202">
        <f>ФОТр.тек.!E13</f>
        <v/>
      </c>
      <c r="J14" s="202">
        <f>ROUND(I14*E14,2)</f>
        <v/>
      </c>
    </row>
    <row r="15" ht="25.5" customFormat="1" customHeight="1" s="307">
      <c r="A15" s="365" t="n"/>
      <c r="B15" s="365" t="n"/>
      <c r="C15" s="354" t="inlineStr">
        <is>
          <t>Итого по разделу "Затраты труда рабочих-строителей"</t>
        </is>
      </c>
      <c r="D15" s="365" t="inlineStr">
        <is>
          <t>чел.-ч.</t>
        </is>
      </c>
      <c r="E15" s="443">
        <f>SUM(E14:E14)</f>
        <v/>
      </c>
      <c r="F15" s="202" t="n"/>
      <c r="G15" s="202">
        <f>SUM(G14:G14)</f>
        <v/>
      </c>
      <c r="H15" s="376" t="n">
        <v>1</v>
      </c>
      <c r="I15" s="195" t="n"/>
      <c r="J15" s="202">
        <f>SUM(J14:J14)</f>
        <v/>
      </c>
    </row>
    <row r="16" ht="14.25" customFormat="1" customHeight="1" s="307">
      <c r="A16" s="365" t="n"/>
      <c r="B16" s="373" t="inlineStr">
        <is>
          <t>Затраты труда машинистов</t>
        </is>
      </c>
      <c r="C16" s="432" t="n"/>
      <c r="D16" s="432" t="n"/>
      <c r="E16" s="432" t="n"/>
      <c r="F16" s="432" t="n"/>
      <c r="G16" s="432" t="n"/>
      <c r="H16" s="433" t="n"/>
      <c r="I16" s="195" t="n"/>
      <c r="J16" s="195" t="n"/>
    </row>
    <row r="17" ht="14.25" customFormat="1" customHeight="1" s="307">
      <c r="A17" s="365" t="n">
        <v>2</v>
      </c>
      <c r="B17" s="365" t="n">
        <v>2</v>
      </c>
      <c r="C17" s="373" t="inlineStr">
        <is>
          <t>Затраты труда машинистов</t>
        </is>
      </c>
      <c r="D17" s="365" t="inlineStr">
        <is>
          <t>чел.-ч.</t>
        </is>
      </c>
      <c r="E17" s="443" t="n">
        <v>12.06</v>
      </c>
      <c r="F17" s="202">
        <f>G17/E17</f>
        <v/>
      </c>
      <c r="G17" s="202">
        <f>'Прил. 3'!H13</f>
        <v/>
      </c>
      <c r="H17" s="376" t="n">
        <v>1</v>
      </c>
      <c r="I17" s="202">
        <f>ROUND(F17*'Прил. 10'!D11,2)</f>
        <v/>
      </c>
      <c r="J17" s="202">
        <f>ROUND(I17*E17,2)</f>
        <v/>
      </c>
    </row>
    <row r="18" ht="14.25" customFormat="1" customHeight="1" s="307">
      <c r="A18" s="365" t="n"/>
      <c r="B18" s="354" t="inlineStr">
        <is>
          <t>Машины и механизмы</t>
        </is>
      </c>
      <c r="C18" s="432" t="n"/>
      <c r="D18" s="432" t="n"/>
      <c r="E18" s="432" t="n"/>
      <c r="F18" s="432" t="n"/>
      <c r="G18" s="432" t="n"/>
      <c r="H18" s="433" t="n"/>
      <c r="I18" s="195" t="n"/>
      <c r="J18" s="195" t="n"/>
    </row>
    <row r="19" ht="14.25" customFormat="1" customHeight="1" s="307">
      <c r="A19" s="365" t="n"/>
      <c r="B19" s="373" t="inlineStr">
        <is>
          <t>Основные машины и механизмы</t>
        </is>
      </c>
      <c r="C19" s="432" t="n"/>
      <c r="D19" s="432" t="n"/>
      <c r="E19" s="432" t="n"/>
      <c r="F19" s="432" t="n"/>
      <c r="G19" s="432" t="n"/>
      <c r="H19" s="433" t="n"/>
      <c r="I19" s="195" t="n"/>
      <c r="J19" s="195" t="n"/>
    </row>
    <row r="20" ht="14.25" customFormat="1" customHeight="1" s="307">
      <c r="A20" s="365" t="n">
        <v>3</v>
      </c>
      <c r="B20" s="271" t="inlineStr">
        <is>
          <t>91.06.09-001</t>
        </is>
      </c>
      <c r="C20" s="257" t="inlineStr">
        <is>
          <t>Вышки телескопические 25 м</t>
        </is>
      </c>
      <c r="D20" s="365" t="inlineStr">
        <is>
          <t>маш.час</t>
        </is>
      </c>
      <c r="E20" s="444" t="n">
        <v>12.06</v>
      </c>
      <c r="F20" s="278" t="n">
        <v>142.7</v>
      </c>
      <c r="G20" s="202">
        <f>ROUND(E20*F20,2)</f>
        <v/>
      </c>
      <c r="H20" s="204">
        <f>G20/$G$23</f>
        <v/>
      </c>
      <c r="I20" s="202">
        <f>ROUND(F20*'Прил. 10'!$D$12,2)</f>
        <v/>
      </c>
      <c r="J20" s="202">
        <f>ROUND(I20*E20,2)</f>
        <v/>
      </c>
    </row>
    <row r="21" ht="14.25" customFormat="1" customHeight="1" s="307">
      <c r="A21" s="365" t="n"/>
      <c r="B21" s="365" t="n"/>
      <c r="C21" s="373" t="inlineStr">
        <is>
          <t>Итого основные машины и механизмы</t>
        </is>
      </c>
      <c r="D21" s="365" t="n"/>
      <c r="E21" s="443" t="n"/>
      <c r="F21" s="202" t="n"/>
      <c r="G21" s="202">
        <f>SUM(G20:G20)</f>
        <v/>
      </c>
      <c r="H21" s="376">
        <f>G21/G23</f>
        <v/>
      </c>
      <c r="I21" s="196" t="n"/>
      <c r="J21" s="202">
        <f>SUM(J20:J20)</f>
        <v/>
      </c>
    </row>
    <row r="22" ht="14.25" customFormat="1" customHeight="1" s="307">
      <c r="A22" s="365" t="n"/>
      <c r="B22" s="365" t="n"/>
      <c r="C22" s="373" t="inlineStr">
        <is>
          <t>Итого прочие машины и механизмы</t>
        </is>
      </c>
      <c r="D22" s="365" t="n"/>
      <c r="E22" s="374" t="n"/>
      <c r="F22" s="202" t="n"/>
      <c r="G22" s="196" t="n">
        <v>0</v>
      </c>
      <c r="H22" s="204">
        <f>G22/G23</f>
        <v/>
      </c>
      <c r="I22" s="202" t="n"/>
      <c r="J22" s="202" t="n">
        <v>0</v>
      </c>
    </row>
    <row r="23" ht="25.5" customFormat="1" customHeight="1" s="307">
      <c r="A23" s="365" t="n"/>
      <c r="B23" s="365" t="n"/>
      <c r="C23" s="354" t="inlineStr">
        <is>
          <t>Итого по разделу «Машины и механизмы»</t>
        </is>
      </c>
      <c r="D23" s="365" t="n"/>
      <c r="E23" s="374" t="n"/>
      <c r="F23" s="202" t="n"/>
      <c r="G23" s="202">
        <f>G22+G21</f>
        <v/>
      </c>
      <c r="H23" s="189" t="n">
        <v>1</v>
      </c>
      <c r="I23" s="190" t="n"/>
      <c r="J23" s="216">
        <f>J22+J21</f>
        <v/>
      </c>
    </row>
    <row r="24" ht="14.25" customFormat="1" customHeight="1" s="307">
      <c r="A24" s="365" t="n"/>
      <c r="B24" s="354" t="inlineStr">
        <is>
          <t>Оборудование</t>
        </is>
      </c>
      <c r="C24" s="432" t="n"/>
      <c r="D24" s="432" t="n"/>
      <c r="E24" s="432" t="n"/>
      <c r="F24" s="432" t="n"/>
      <c r="G24" s="432" t="n"/>
      <c r="H24" s="433" t="n"/>
      <c r="I24" s="195" t="n"/>
      <c r="J24" s="195" t="n"/>
    </row>
    <row r="25">
      <c r="A25" s="365" t="n"/>
      <c r="B25" s="373" t="inlineStr">
        <is>
          <t>Основное оборудование</t>
        </is>
      </c>
      <c r="C25" s="432" t="n"/>
      <c r="D25" s="432" t="n"/>
      <c r="E25" s="432" t="n"/>
      <c r="F25" s="432" t="n"/>
      <c r="G25" s="432" t="n"/>
      <c r="H25" s="433" t="n"/>
      <c r="I25" s="195" t="n"/>
      <c r="J25" s="195" t="n"/>
      <c r="K25" s="307" t="n"/>
      <c r="L25" s="307" t="n"/>
    </row>
    <row r="26">
      <c r="A26" s="365" t="n"/>
      <c r="B26" s="365" t="n"/>
      <c r="C26" s="373" t="inlineStr">
        <is>
          <t>Итого основное оборудование</t>
        </is>
      </c>
      <c r="D26" s="365" t="n"/>
      <c r="E26" s="445" t="n"/>
      <c r="F26" s="375" t="n"/>
      <c r="G26" s="202" t="n">
        <v>0</v>
      </c>
      <c r="H26" s="204" t="n">
        <v>0</v>
      </c>
      <c r="I26" s="196" t="n"/>
      <c r="J26" s="202" t="n">
        <v>0</v>
      </c>
      <c r="K26" s="307" t="n"/>
      <c r="L26" s="307" t="n"/>
    </row>
    <row r="27">
      <c r="A27" s="365" t="n"/>
      <c r="B27" s="365" t="n"/>
      <c r="C27" s="373" t="inlineStr">
        <is>
          <t>Итого прочее оборудование</t>
        </is>
      </c>
      <c r="D27" s="365" t="n"/>
      <c r="E27" s="443" t="n"/>
      <c r="F27" s="375" t="n"/>
      <c r="G27" s="202" t="n">
        <v>0</v>
      </c>
      <c r="H27" s="204" t="n">
        <v>0</v>
      </c>
      <c r="I27" s="196" t="n"/>
      <c r="J27" s="202" t="n">
        <v>0</v>
      </c>
      <c r="K27" s="307" t="n"/>
      <c r="L27" s="307" t="n"/>
    </row>
    <row r="28">
      <c r="A28" s="365" t="n"/>
      <c r="B28" s="365" t="n"/>
      <c r="C28" s="354" t="inlineStr">
        <is>
          <t>Итого по разделу «Оборудование»</t>
        </is>
      </c>
      <c r="D28" s="365" t="n"/>
      <c r="E28" s="374" t="n"/>
      <c r="F28" s="375" t="n"/>
      <c r="G28" s="202">
        <f>G26+G27</f>
        <v/>
      </c>
      <c r="H28" s="204" t="n">
        <v>0</v>
      </c>
      <c r="I28" s="196" t="n"/>
      <c r="J28" s="202">
        <f>J27+J26</f>
        <v/>
      </c>
      <c r="K28" s="307" t="n"/>
      <c r="L28" s="307" t="n"/>
    </row>
    <row r="29" ht="25.5" customHeight="1" s="317">
      <c r="A29" s="365" t="n"/>
      <c r="B29" s="365" t="n"/>
      <c r="C29" s="373" t="inlineStr">
        <is>
          <t>в том числе технологическое оборудование</t>
        </is>
      </c>
      <c r="D29" s="365" t="n"/>
      <c r="E29" s="445" t="n"/>
      <c r="F29" s="375" t="n"/>
      <c r="G29" s="202">
        <f>'Прил.6 Расчет ОБ'!G12</f>
        <v/>
      </c>
      <c r="H29" s="376" t="n"/>
      <c r="I29" s="196" t="n"/>
      <c r="J29" s="202">
        <f>J28</f>
        <v/>
      </c>
      <c r="K29" s="307" t="n"/>
      <c r="L29" s="307" t="n"/>
    </row>
    <row r="30" ht="14.25" customFormat="1" customHeight="1" s="307">
      <c r="A30" s="365" t="n"/>
      <c r="B30" s="354" t="inlineStr">
        <is>
          <t>Материалы</t>
        </is>
      </c>
      <c r="C30" s="432" t="n"/>
      <c r="D30" s="432" t="n"/>
      <c r="E30" s="432" t="n"/>
      <c r="F30" s="432" t="n"/>
      <c r="G30" s="432" t="n"/>
      <c r="H30" s="433" t="n"/>
      <c r="I30" s="195" t="n"/>
      <c r="J30" s="195" t="n"/>
    </row>
    <row r="31" ht="14.25" customFormat="1" customHeight="1" s="307">
      <c r="A31" s="366" t="n"/>
      <c r="B31" s="369" t="inlineStr">
        <is>
          <t>Основные материалы</t>
        </is>
      </c>
      <c r="C31" s="446" t="n"/>
      <c r="D31" s="446" t="n"/>
      <c r="E31" s="446" t="n"/>
      <c r="F31" s="446" t="n"/>
      <c r="G31" s="446" t="n"/>
      <c r="H31" s="447" t="n"/>
      <c r="I31" s="210" t="n"/>
      <c r="J31" s="210" t="n"/>
    </row>
    <row r="32" ht="14.25" customFormat="1" customHeight="1" s="307">
      <c r="A32" s="365" t="n">
        <v>6</v>
      </c>
      <c r="B32" s="365" t="inlineStr">
        <is>
          <t>БЦ.91.34</t>
        </is>
      </c>
      <c r="C32" s="257" t="inlineStr">
        <is>
          <t>Муфта концевая 6 кВ сечением 800 мм2</t>
        </is>
      </c>
      <c r="D32" s="365" t="inlineStr">
        <is>
          <t>шт</t>
        </is>
      </c>
      <c r="E32" s="445" t="n">
        <v>6</v>
      </c>
      <c r="F32" s="375">
        <f>ROUND(I32/'Прил. 10'!$D$13,2)</f>
        <v/>
      </c>
      <c r="G32" s="202">
        <f>ROUND(E32*F32,2)</f>
        <v/>
      </c>
      <c r="H32" s="204">
        <f>G32/$G$38</f>
        <v/>
      </c>
      <c r="I32" s="202" t="n">
        <v>4258.65</v>
      </c>
      <c r="J32" s="202">
        <f>ROUND(I32*E32,2)</f>
        <v/>
      </c>
    </row>
    <row r="33" ht="14.25" customFormat="1" customHeight="1" s="307">
      <c r="A33" s="367" t="n"/>
      <c r="B33" s="212" t="n"/>
      <c r="C33" s="274" t="inlineStr">
        <is>
          <t>Итого основные материалы</t>
        </is>
      </c>
      <c r="D33" s="367" t="n"/>
      <c r="E33" s="448" t="n"/>
      <c r="F33" s="216" t="n"/>
      <c r="G33" s="216">
        <f>SUM(G32:G32)</f>
        <v/>
      </c>
      <c r="H33" s="204">
        <f>G33/$G$38</f>
        <v/>
      </c>
      <c r="I33" s="202" t="n"/>
      <c r="J33" s="216">
        <f>SUM(J32:J32)</f>
        <v/>
      </c>
    </row>
    <row r="34" outlineLevel="1" ht="14.25" customFormat="1" customHeight="1" s="307">
      <c r="A34" s="365" t="n">
        <v>7</v>
      </c>
      <c r="B34" s="271" t="inlineStr">
        <is>
          <t>01.3.01.01-0001</t>
        </is>
      </c>
      <c r="C34" s="257" t="inlineStr">
        <is>
          <t>Бензин авиационный Б-70</t>
        </is>
      </c>
      <c r="D34" s="386" t="inlineStr">
        <is>
          <t>т</t>
        </is>
      </c>
      <c r="E34" s="444" t="n">
        <v>0.0008</v>
      </c>
      <c r="F34" s="255" t="n">
        <v>4488.4</v>
      </c>
      <c r="G34" s="202">
        <f>ROUND(E34*F34,2)</f>
        <v/>
      </c>
      <c r="H34" s="204">
        <f>G34/$G$38</f>
        <v/>
      </c>
      <c r="I34" s="202">
        <f>ROUND(F34*'Прил. 10'!$D$13,2)</f>
        <v/>
      </c>
      <c r="J34" s="202">
        <f>ROUND(I34*E34,2)</f>
        <v/>
      </c>
    </row>
    <row r="35" outlineLevel="1" ht="14.25" customFormat="1" customHeight="1" s="307">
      <c r="A35" s="365" t="n">
        <v>8</v>
      </c>
      <c r="B35" s="271" t="inlineStr">
        <is>
          <t>01.7.06.07-0002</t>
        </is>
      </c>
      <c r="C35" s="257" t="inlineStr">
        <is>
          <t>Лента монтажная, тип ЛМ-5</t>
        </is>
      </c>
      <c r="D35" s="386" t="inlineStr">
        <is>
          <t>10 м</t>
        </is>
      </c>
      <c r="E35" s="444" t="n">
        <v>0.048</v>
      </c>
      <c r="F35" s="255" t="n">
        <v>6.9</v>
      </c>
      <c r="G35" s="202">
        <f>ROUND(E35*F35,2)</f>
        <v/>
      </c>
      <c r="H35" s="204">
        <f>G35/$G$38</f>
        <v/>
      </c>
      <c r="I35" s="202">
        <f>ROUND(F35*'Прил. 10'!$D$13,2)</f>
        <v/>
      </c>
      <c r="J35" s="202">
        <f>ROUND(I35*E35,2)</f>
        <v/>
      </c>
    </row>
    <row r="36" outlineLevel="1" ht="14.25" customFormat="1" customHeight="1" s="307">
      <c r="A36" s="365" t="n">
        <v>9</v>
      </c>
      <c r="B36" s="271" t="inlineStr">
        <is>
          <t>01.3.01.05-0009</t>
        </is>
      </c>
      <c r="C36" s="257" t="inlineStr">
        <is>
          <t>Парафин нефтяной твердый Т-1</t>
        </is>
      </c>
      <c r="D36" s="386" t="inlineStr">
        <is>
          <t>т</t>
        </is>
      </c>
      <c r="E36" s="444" t="n">
        <v>2e-05</v>
      </c>
      <c r="F36" s="255" t="n">
        <v>8105.71</v>
      </c>
      <c r="G36" s="202">
        <f>ROUND(E36*F36,2)</f>
        <v/>
      </c>
      <c r="H36" s="204">
        <f>G36/$G$38</f>
        <v/>
      </c>
      <c r="I36" s="202">
        <f>ROUND(F36*'Прил. 10'!$D$13,2)</f>
        <v/>
      </c>
      <c r="J36" s="202">
        <f>ROUND(I36*E36,2)</f>
        <v/>
      </c>
    </row>
    <row r="37" ht="14.25" customFormat="1" customHeight="1" s="307">
      <c r="A37" s="367" t="n"/>
      <c r="B37" s="367" t="n"/>
      <c r="C37" s="274" t="inlineStr">
        <is>
          <t>Итого прочие материалы</t>
        </is>
      </c>
      <c r="D37" s="367" t="n"/>
      <c r="E37" s="448" t="n"/>
      <c r="F37" s="275" t="n"/>
      <c r="G37" s="216">
        <f>SUM(G34:G36)</f>
        <v/>
      </c>
      <c r="H37" s="204">
        <f>G37/$G$38</f>
        <v/>
      </c>
      <c r="I37" s="202" t="n"/>
      <c r="J37" s="202">
        <f>SUM(J34:J36)</f>
        <v/>
      </c>
    </row>
    <row r="38" ht="14.25" customFormat="1" customHeight="1" s="307">
      <c r="A38" s="365" t="n"/>
      <c r="B38" s="365" t="n"/>
      <c r="C38" s="354" t="inlineStr">
        <is>
          <t>Итого по разделу «Материалы»</t>
        </is>
      </c>
      <c r="D38" s="365" t="n"/>
      <c r="E38" s="374" t="n"/>
      <c r="F38" s="375" t="n"/>
      <c r="G38" s="202">
        <f>G33+G37</f>
        <v/>
      </c>
      <c r="H38" s="376">
        <f>G38/$G$38</f>
        <v/>
      </c>
      <c r="I38" s="202" t="n"/>
      <c r="J38" s="202">
        <f>J33+J37</f>
        <v/>
      </c>
    </row>
    <row r="39" ht="14.25" customFormat="1" customHeight="1" s="307">
      <c r="A39" s="365" t="n"/>
      <c r="B39" s="365" t="n"/>
      <c r="C39" s="373" t="inlineStr">
        <is>
          <t>ИТОГО ПО РМ</t>
        </is>
      </c>
      <c r="D39" s="365" t="n"/>
      <c r="E39" s="374" t="n"/>
      <c r="F39" s="375" t="n"/>
      <c r="G39" s="202">
        <f>G15+G23+G38</f>
        <v/>
      </c>
      <c r="H39" s="376" t="n"/>
      <c r="I39" s="202" t="n"/>
      <c r="J39" s="202">
        <f>J15+J23+J38</f>
        <v/>
      </c>
    </row>
    <row r="40" ht="14.25" customFormat="1" customHeight="1" s="307">
      <c r="A40" s="365" t="n"/>
      <c r="B40" s="365" t="n"/>
      <c r="C40" s="373" t="inlineStr">
        <is>
          <t>Накладные расходы</t>
        </is>
      </c>
      <c r="D40" s="198">
        <f>ROUND(G40/(G$17+$G$15),2)</f>
        <v/>
      </c>
      <c r="E40" s="374" t="n"/>
      <c r="F40" s="375" t="n"/>
      <c r="G40" s="202" t="n">
        <v>290.32</v>
      </c>
      <c r="H40" s="376" t="n"/>
      <c r="I40" s="202" t="n"/>
      <c r="J40" s="202">
        <f>ROUND(D40*(J15+J17),2)</f>
        <v/>
      </c>
    </row>
    <row r="41" ht="14.25" customFormat="1" customHeight="1" s="307">
      <c r="A41" s="365" t="n"/>
      <c r="B41" s="365" t="n"/>
      <c r="C41" s="373" t="inlineStr">
        <is>
          <t>Сметная прибыль</t>
        </is>
      </c>
      <c r="D41" s="198">
        <f>ROUND(G41/(G$15+G$17),2)</f>
        <v/>
      </c>
      <c r="E41" s="374" t="n"/>
      <c r="F41" s="375" t="n"/>
      <c r="G41" s="202" t="n">
        <v>152.64</v>
      </c>
      <c r="H41" s="376" t="n"/>
      <c r="I41" s="202" t="n"/>
      <c r="J41" s="202">
        <f>ROUND(D41*(J15+J17),2)</f>
        <v/>
      </c>
    </row>
    <row r="42" ht="14.25" customFormat="1" customHeight="1" s="307">
      <c r="A42" s="365" t="n"/>
      <c r="B42" s="365" t="n"/>
      <c r="C42" s="373" t="inlineStr">
        <is>
          <t>Итого СМР (с НР и СП)</t>
        </is>
      </c>
      <c r="D42" s="365" t="n"/>
      <c r="E42" s="374" t="n"/>
      <c r="F42" s="375" t="n"/>
      <c r="G42" s="202">
        <f>G15+G23+G38+G40+G41</f>
        <v/>
      </c>
      <c r="H42" s="376" t="n"/>
      <c r="I42" s="202" t="n"/>
      <c r="J42" s="202">
        <f>J15+J23+J38+J40+J41</f>
        <v/>
      </c>
    </row>
    <row r="43" ht="14.25" customFormat="1" customHeight="1" s="307">
      <c r="A43" s="365" t="n"/>
      <c r="B43" s="365" t="n"/>
      <c r="C43" s="373" t="inlineStr">
        <is>
          <t>ВСЕГО СМР + ОБОРУДОВАНИЕ</t>
        </is>
      </c>
      <c r="D43" s="365" t="n"/>
      <c r="E43" s="374" t="n"/>
      <c r="F43" s="375" t="n"/>
      <c r="G43" s="202">
        <f>G42+G28</f>
        <v/>
      </c>
      <c r="H43" s="376" t="n"/>
      <c r="I43" s="202" t="n"/>
      <c r="J43" s="202">
        <f>J42+J28</f>
        <v/>
      </c>
    </row>
    <row r="44" ht="34.5" customFormat="1" customHeight="1" s="307">
      <c r="A44" s="365" t="n"/>
      <c r="B44" s="365" t="n"/>
      <c r="C44" s="373" t="inlineStr">
        <is>
          <t>ИТОГО ПОКАЗАТЕЛЬ НА ЕД. ИЗМ.</t>
        </is>
      </c>
      <c r="D44" s="365" t="inlineStr">
        <is>
          <t>1 ед</t>
        </is>
      </c>
      <c r="E44" s="445" t="n">
        <v>1</v>
      </c>
      <c r="F44" s="375" t="n"/>
      <c r="G44" s="202">
        <f>G43/E44</f>
        <v/>
      </c>
      <c r="H44" s="376" t="n"/>
      <c r="I44" s="202" t="n"/>
      <c r="J44" s="202">
        <f>J43/E44</f>
        <v/>
      </c>
    </row>
    <row r="46" ht="14.25" customFormat="1" customHeight="1" s="307">
      <c r="A46" s="300" t="inlineStr">
        <is>
          <t>Составил ______________________    А.Р. Маркова</t>
        </is>
      </c>
    </row>
    <row r="47" ht="14.25" customFormat="1" customHeight="1" s="307">
      <c r="A47" s="308" t="inlineStr">
        <is>
          <t xml:space="preserve">                         (подпись, инициалы, фамилия)</t>
        </is>
      </c>
    </row>
    <row r="48" ht="14.25" customFormat="1" customHeight="1" s="307">
      <c r="A48" s="300" t="n"/>
    </row>
    <row r="49" ht="14.25" customFormat="1" customHeight="1" s="307">
      <c r="A49" s="300" t="inlineStr">
        <is>
          <t>Проверил ______________________        А.В. Костянецкая</t>
        </is>
      </c>
    </row>
    <row r="50" ht="14.25" customFormat="1" customHeight="1" s="307">
      <c r="A50" s="308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317" min="1" max="1"/>
    <col width="17.6640625" customWidth="1" style="317" min="2" max="2"/>
    <col width="39.109375" customWidth="1" style="317" min="3" max="3"/>
    <col width="10.6640625" customWidth="1" style="317" min="4" max="4"/>
    <col width="13.88671875" customWidth="1" style="317" min="5" max="5"/>
    <col width="13.33203125" customWidth="1" style="317" min="6" max="6"/>
    <col width="14.109375" customWidth="1" style="317" min="7" max="7"/>
  </cols>
  <sheetData>
    <row r="1">
      <c r="A1" s="381" t="inlineStr">
        <is>
          <t>Приложение №6</t>
        </is>
      </c>
    </row>
    <row r="2" ht="21.75" customHeight="1" s="317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17">
      <c r="A4" s="342" t="inlineStr">
        <is>
          <t>Наименование разрабатываемого показателя УНЦ — Муфта концевая 6 кВ сечением 800 мм2.</t>
        </is>
      </c>
    </row>
    <row r="5">
      <c r="A5" s="300" t="n"/>
      <c r="B5" s="300" t="n"/>
      <c r="C5" s="300" t="n"/>
      <c r="D5" s="300" t="n"/>
      <c r="E5" s="300" t="n"/>
      <c r="F5" s="300" t="n"/>
      <c r="G5" s="300" t="n"/>
    </row>
    <row r="6" ht="30.15" customHeight="1" s="317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5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33" t="n"/>
    </row>
    <row r="7">
      <c r="A7" s="435" t="n"/>
      <c r="B7" s="435" t="n"/>
      <c r="C7" s="435" t="n"/>
      <c r="D7" s="435" t="n"/>
      <c r="E7" s="435" t="n"/>
      <c r="F7" s="365" t="inlineStr">
        <is>
          <t>на ед. изм.</t>
        </is>
      </c>
      <c r="G7" s="365" t="inlineStr">
        <is>
          <t>общая</t>
        </is>
      </c>
    </row>
    <row r="8">
      <c r="A8" s="365" t="n">
        <v>1</v>
      </c>
      <c r="B8" s="365" t="n">
        <v>2</v>
      </c>
      <c r="C8" s="365" t="n">
        <v>3</v>
      </c>
      <c r="D8" s="365" t="n">
        <v>4</v>
      </c>
      <c r="E8" s="365" t="n">
        <v>5</v>
      </c>
      <c r="F8" s="365" t="n">
        <v>6</v>
      </c>
      <c r="G8" s="365" t="n">
        <v>7</v>
      </c>
    </row>
    <row r="9" ht="15" customHeight="1" s="317">
      <c r="A9" s="240" t="n"/>
      <c r="B9" s="373" t="inlineStr">
        <is>
          <t>ИНЖЕНЕРНОЕ ОБОРУДОВАНИЕ</t>
        </is>
      </c>
      <c r="C9" s="432" t="n"/>
      <c r="D9" s="432" t="n"/>
      <c r="E9" s="432" t="n"/>
      <c r="F9" s="432" t="n"/>
      <c r="G9" s="433" t="n"/>
    </row>
    <row r="10" ht="27" customHeight="1" s="317">
      <c r="A10" s="365" t="n"/>
      <c r="B10" s="354" t="n"/>
      <c r="C10" s="373" t="inlineStr">
        <is>
          <t>ИТОГО ИНЖЕНЕРНОЕ ОБОРУДОВАНИЕ</t>
        </is>
      </c>
      <c r="D10" s="354" t="n"/>
      <c r="E10" s="142" t="n"/>
      <c r="F10" s="375" t="n"/>
      <c r="G10" s="375" t="n">
        <v>0</v>
      </c>
    </row>
    <row r="11">
      <c r="A11" s="365" t="n"/>
      <c r="B11" s="373" t="inlineStr">
        <is>
          <t>ТЕХНОЛОГИЧЕСКОЕ ОБОРУДОВАНИЕ</t>
        </is>
      </c>
      <c r="C11" s="432" t="n"/>
      <c r="D11" s="432" t="n"/>
      <c r="E11" s="432" t="n"/>
      <c r="F11" s="432" t="n"/>
      <c r="G11" s="433" t="n"/>
    </row>
    <row r="12" ht="25.5" customHeight="1" s="317">
      <c r="A12" s="365" t="n"/>
      <c r="B12" s="373" t="n"/>
      <c r="C12" s="373" t="inlineStr">
        <is>
          <t>ИТОГО ТЕХНОЛОГИЧЕСКОЕ ОБОРУДОВАНИЕ</t>
        </is>
      </c>
      <c r="D12" s="373" t="n"/>
      <c r="E12" s="385" t="n"/>
      <c r="F12" s="375" t="n"/>
      <c r="G12" s="202" t="n">
        <v>0</v>
      </c>
    </row>
    <row r="13" ht="19.5" customHeight="1" s="317">
      <c r="A13" s="365" t="n"/>
      <c r="B13" s="373" t="n"/>
      <c r="C13" s="373" t="inlineStr">
        <is>
          <t>Всего по разделу «Оборудование»</t>
        </is>
      </c>
      <c r="D13" s="373" t="n"/>
      <c r="E13" s="385" t="n"/>
      <c r="F13" s="375" t="n"/>
      <c r="G13" s="202">
        <f>G10+G12</f>
        <v/>
      </c>
    </row>
    <row r="14">
      <c r="A14" s="305" t="n"/>
      <c r="B14" s="306" t="n"/>
      <c r="C14" s="305" t="n"/>
      <c r="D14" s="305" t="n"/>
      <c r="E14" s="305" t="n"/>
      <c r="F14" s="305" t="n"/>
      <c r="G14" s="305" t="n"/>
    </row>
    <row r="15">
      <c r="A15" s="300" t="inlineStr">
        <is>
          <t>Составил ______________________    А.Р. Маркова</t>
        </is>
      </c>
      <c r="B15" s="307" t="n"/>
      <c r="C15" s="307" t="n"/>
      <c r="D15" s="305" t="n"/>
      <c r="E15" s="305" t="n"/>
      <c r="F15" s="305" t="n"/>
      <c r="G15" s="305" t="n"/>
    </row>
    <row r="16">
      <c r="A16" s="308" t="inlineStr">
        <is>
          <t xml:space="preserve">                         (подпись, инициалы, фамилия)</t>
        </is>
      </c>
      <c r="B16" s="307" t="n"/>
      <c r="C16" s="307" t="n"/>
      <c r="D16" s="305" t="n"/>
      <c r="E16" s="305" t="n"/>
      <c r="F16" s="305" t="n"/>
      <c r="G16" s="305" t="n"/>
    </row>
    <row r="17">
      <c r="A17" s="300" t="n"/>
      <c r="B17" s="307" t="n"/>
      <c r="C17" s="307" t="n"/>
      <c r="D17" s="305" t="n"/>
      <c r="E17" s="305" t="n"/>
      <c r="F17" s="305" t="n"/>
      <c r="G17" s="305" t="n"/>
    </row>
    <row r="18">
      <c r="A18" s="300" t="inlineStr">
        <is>
          <t>Проверил ______________________        А.В. Костянецкая</t>
        </is>
      </c>
      <c r="B18" s="307" t="n"/>
      <c r="C18" s="307" t="n"/>
      <c r="D18" s="305" t="n"/>
      <c r="E18" s="305" t="n"/>
      <c r="F18" s="305" t="n"/>
      <c r="G18" s="305" t="n"/>
    </row>
    <row r="19">
      <c r="A19" s="308" t="inlineStr">
        <is>
          <t xml:space="preserve">                        (подпись, инициалы, фамилия)</t>
        </is>
      </c>
      <c r="B19" s="307" t="n"/>
      <c r="C19" s="307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317" min="1" max="1"/>
    <col width="29.6640625" customWidth="1" style="317" min="2" max="2"/>
    <col width="39.109375" customWidth="1" style="317" min="3" max="3"/>
    <col width="48.109375" customWidth="1" style="317" min="4" max="4"/>
    <col width="8.88671875" customWidth="1" style="317" min="5" max="5"/>
  </cols>
  <sheetData>
    <row r="1">
      <c r="B1" s="300" t="n"/>
      <c r="C1" s="300" t="n"/>
      <c r="D1" s="381" t="inlineStr">
        <is>
          <t>Приложение №7</t>
        </is>
      </c>
    </row>
    <row r="2" ht="25.95" customHeight="1" s="317">
      <c r="A2" s="381" t="n"/>
      <c r="B2" s="381" t="n"/>
      <c r="C2" s="381" t="n"/>
      <c r="D2" s="381" t="n"/>
    </row>
    <row r="3" ht="24.75" customHeight="1" s="317">
      <c r="A3" s="339" t="inlineStr">
        <is>
          <t>Расчет показателя УНЦ</t>
        </is>
      </c>
    </row>
    <row r="4" ht="24.75" customHeight="1" s="317">
      <c r="A4" s="339" t="n"/>
      <c r="B4" s="339" t="n"/>
      <c r="C4" s="339" t="n"/>
      <c r="D4" s="339" t="n"/>
    </row>
    <row r="5" ht="24.6" customHeight="1" s="317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5" customHeight="1" s="317">
      <c r="A6" s="342" t="inlineStr">
        <is>
          <t>Единица измерения  — 1 ед</t>
        </is>
      </c>
      <c r="D6" s="342" t="n"/>
    </row>
    <row r="7">
      <c r="A7" s="300" t="n"/>
      <c r="B7" s="300" t="n"/>
      <c r="C7" s="300" t="n"/>
      <c r="D7" s="300" t="n"/>
    </row>
    <row r="8" ht="14.4" customHeight="1" s="317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 ht="15" customHeight="1" s="317">
      <c r="A9" s="435" t="n"/>
      <c r="B9" s="435" t="n"/>
      <c r="C9" s="435" t="n"/>
      <c r="D9" s="435" t="n"/>
    </row>
    <row r="10">
      <c r="A10" s="365" t="n">
        <v>1</v>
      </c>
      <c r="B10" s="365" t="n">
        <v>2</v>
      </c>
      <c r="C10" s="365" t="n">
        <v>3</v>
      </c>
      <c r="D10" s="365" t="n">
        <v>4</v>
      </c>
    </row>
    <row r="11" ht="41.4" customHeight="1" s="317">
      <c r="A11" s="365" t="inlineStr">
        <is>
          <t>К1-13-1</t>
        </is>
      </c>
      <c r="B11" s="365" t="inlineStr">
        <is>
          <t>УНЦ КЛ 6-500 кВ (с алюминиевой жилой)</t>
        </is>
      </c>
      <c r="C11" s="302">
        <f>D5</f>
        <v/>
      </c>
      <c r="D11" s="303">
        <f>'Прил.4 РМ'!C41/1000</f>
        <v/>
      </c>
      <c r="E11" s="304" t="n"/>
    </row>
    <row r="12">
      <c r="A12" s="305" t="n"/>
      <c r="B12" s="306" t="n"/>
      <c r="C12" s="305" t="n"/>
      <c r="D12" s="305" t="n"/>
    </row>
    <row r="13">
      <c r="A13" s="300" t="inlineStr">
        <is>
          <t>Составил ______________________      А.Р. Маркова</t>
        </is>
      </c>
      <c r="B13" s="307" t="n"/>
      <c r="C13" s="307" t="n"/>
      <c r="D13" s="305" t="n"/>
    </row>
    <row r="14">
      <c r="A14" s="308" t="inlineStr">
        <is>
          <t xml:space="preserve">                         (подпись, инициалы, фамилия)</t>
        </is>
      </c>
      <c r="B14" s="307" t="n"/>
      <c r="C14" s="307" t="n"/>
      <c r="D14" s="305" t="n"/>
    </row>
    <row r="15">
      <c r="A15" s="300" t="n"/>
      <c r="B15" s="307" t="n"/>
      <c r="C15" s="307" t="n"/>
      <c r="D15" s="305" t="n"/>
    </row>
    <row r="16">
      <c r="A16" s="300" t="inlineStr">
        <is>
          <t>Проверил ______________________        А.В. Костянецкая</t>
        </is>
      </c>
      <c r="B16" s="307" t="n"/>
      <c r="C16" s="307" t="n"/>
      <c r="D16" s="305" t="n"/>
    </row>
    <row r="17">
      <c r="A17" s="308" t="inlineStr">
        <is>
          <t xml:space="preserve">                        (подпись, инициалы, фамилия)</t>
        </is>
      </c>
      <c r="B17" s="307" t="n"/>
      <c r="C17" s="307" t="n"/>
      <c r="D17" s="3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K42" sqref="K42"/>
    </sheetView>
  </sheetViews>
  <sheetFormatPr baseColWidth="8" defaultColWidth="9.109375" defaultRowHeight="14.4"/>
  <cols>
    <col width="9.109375" customWidth="1" style="317" min="1" max="1"/>
    <col width="40.6640625" customWidth="1" style="317" min="2" max="2"/>
    <col width="37" customWidth="1" style="317" min="3" max="3"/>
    <col width="32" customWidth="1" style="317" min="4" max="4"/>
    <col width="9.109375" customWidth="1" style="317" min="5" max="5"/>
  </cols>
  <sheetData>
    <row r="4" ht="15.75" customHeight="1" s="317">
      <c r="B4" s="346" t="inlineStr">
        <is>
          <t>Приложение № 10</t>
        </is>
      </c>
    </row>
    <row r="5" ht="18.75" customHeight="1" s="317">
      <c r="B5" s="167" t="n"/>
    </row>
    <row r="6" ht="15.75" customHeight="1" s="317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87" t="n"/>
    </row>
    <row r="8">
      <c r="B8" s="387" t="n"/>
      <c r="C8" s="387" t="n"/>
      <c r="D8" s="387" t="n"/>
      <c r="E8" s="387" t="n"/>
    </row>
    <row r="9" ht="47.25" customHeight="1" s="317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17">
      <c r="B10" s="352" t="n">
        <v>1</v>
      </c>
      <c r="C10" s="352" t="n">
        <v>2</v>
      </c>
      <c r="D10" s="352" t="n">
        <v>3</v>
      </c>
    </row>
    <row r="11" ht="45" customHeight="1" s="317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30.03.2023г. №17106-ИФ/09  прил.1</t>
        </is>
      </c>
      <c r="D11" s="352" t="n">
        <v>44.29</v>
      </c>
    </row>
    <row r="12" ht="29.25" customHeight="1" s="317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30.03.2023г. №17106-ИФ/09  прил.1</t>
        </is>
      </c>
      <c r="D12" s="352" t="n">
        <v>10.77</v>
      </c>
    </row>
    <row r="13" ht="29.25" customHeight="1" s="317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30.03.2023г. №17106-ИФ/09  прил.1</t>
        </is>
      </c>
      <c r="D13" s="352" t="n">
        <v>4.39</v>
      </c>
    </row>
    <row r="14" ht="30.75" customHeight="1" s="317">
      <c r="B14" s="352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2" t="n">
        <v>6.26</v>
      </c>
    </row>
    <row r="15" ht="89.40000000000001" customHeight="1" s="317">
      <c r="B15" s="352" t="inlineStr">
        <is>
          <t>Временные здания и сооружения</t>
        </is>
      </c>
      <c r="C15" s="35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0.025</v>
      </c>
    </row>
    <row r="16" ht="78.75" customHeight="1" s="317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27.6" customHeight="1" s="317">
      <c r="B17" s="352" t="inlineStr">
        <is>
          <t>Пусконаладочные работы*</t>
        </is>
      </c>
      <c r="C17" s="352" t="n"/>
      <c r="D17" s="170" t="inlineStr">
        <is>
          <t>Расчет</t>
        </is>
      </c>
    </row>
    <row r="18" ht="31.65" customHeight="1" s="317">
      <c r="B18" s="352" t="inlineStr">
        <is>
          <t>Строительный контроль</t>
        </is>
      </c>
      <c r="C18" s="352" t="inlineStr">
        <is>
          <t>Постановление Правительства РФ от 21.06.10 г. № 468</t>
        </is>
      </c>
      <c r="D18" s="170" t="n">
        <v>0.0214</v>
      </c>
    </row>
    <row r="19" ht="31.65" customHeight="1" s="317">
      <c r="B19" s="352" t="inlineStr">
        <is>
          <t>Авторский надзор - 0,2%</t>
        </is>
      </c>
      <c r="C19" s="352" t="inlineStr">
        <is>
          <t>Приказ от 4.08.2020 № 421/пр п.173</t>
        </is>
      </c>
      <c r="D19" s="170" t="n">
        <v>0.002</v>
      </c>
    </row>
    <row r="20" ht="24" customHeight="1" s="317">
      <c r="B20" s="352" t="inlineStr">
        <is>
          <t>Непредвиденные расходы</t>
        </is>
      </c>
      <c r="C20" s="352" t="inlineStr">
        <is>
          <t>Приказ от 4.08.2020 № 421/пр п.179</t>
        </is>
      </c>
      <c r="D20" s="170" t="n">
        <v>0.03</v>
      </c>
    </row>
    <row r="21" ht="18.75" customHeight="1" s="317">
      <c r="B21" s="254" t="n"/>
    </row>
    <row r="22" ht="18.75" customHeight="1" s="317">
      <c r="B22" s="254" t="n"/>
    </row>
    <row r="23" ht="18.75" customHeight="1" s="317">
      <c r="B23" s="254" t="n"/>
    </row>
    <row r="24" ht="18.75" customHeight="1" s="317">
      <c r="B24" s="254" t="n"/>
    </row>
    <row r="27">
      <c r="B27" s="300" t="inlineStr">
        <is>
          <t>Составил ______________________        Е.А. Князева</t>
        </is>
      </c>
      <c r="C27" s="307" t="n"/>
    </row>
    <row r="28">
      <c r="B28" s="308" t="inlineStr">
        <is>
          <t xml:space="preserve">                         (подпись, инициалы, фамилия)</t>
        </is>
      </c>
      <c r="C28" s="307" t="n"/>
    </row>
    <row r="29">
      <c r="B29" s="300" t="n"/>
      <c r="C29" s="307" t="n"/>
    </row>
    <row r="30">
      <c r="B30" s="300" t="inlineStr">
        <is>
          <t>Проверил ______________________        А.В. Костянецкая</t>
        </is>
      </c>
      <c r="C30" s="307" t="n"/>
    </row>
    <row r="31">
      <c r="B31" s="308" t="inlineStr">
        <is>
          <t xml:space="preserve">                        (подпись, инициалы, фамилия)</t>
        </is>
      </c>
      <c r="C31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K42" sqref="K42"/>
    </sheetView>
  </sheetViews>
  <sheetFormatPr baseColWidth="8" defaultColWidth="9.109375" defaultRowHeight="14.4"/>
  <cols>
    <col width="44.88671875" customWidth="1" style="317" min="2" max="2"/>
    <col width="13" customWidth="1" style="317" min="3" max="3"/>
    <col width="22.88671875" customWidth="1" style="317" min="4" max="4"/>
    <col width="21.5546875" customWidth="1" style="317" min="5" max="5"/>
    <col width="43.88671875" customWidth="1" style="317" min="6" max="6"/>
  </cols>
  <sheetData>
    <row r="1" s="317"/>
    <row r="2" ht="17.25" customHeight="1" s="317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75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75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10.2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75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25" t="n">
        <v>1</v>
      </c>
      <c r="F9" s="326" t="n"/>
      <c r="G9" s="328" t="n"/>
    </row>
    <row r="10" ht="15.75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52" t="n"/>
      <c r="D10" s="352" t="n"/>
      <c r="E10" s="449" t="n">
        <v>3.8</v>
      </c>
      <c r="F10" s="326" t="inlineStr">
        <is>
          <t>РТМ</t>
        </is>
      </c>
      <c r="G10" s="328" t="n"/>
    </row>
    <row r="11" ht="78.75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450" t="n">
        <v>1.308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.75" customHeight="1" s="317">
      <c r="A12" s="321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51" t="n">
        <v>1.139</v>
      </c>
      <c r="F12" s="3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7">
      <c r="A13" s="334" t="inlineStr">
        <is>
          <t>1.7</t>
        </is>
      </c>
      <c r="B13" s="335" t="inlineStr">
        <is>
          <t>Размер средств на оплату труда рабочих-строителей в текущем уровне цен (ФОТр.тек.), руб/чел.-ч</t>
        </is>
      </c>
      <c r="C13" s="353" t="inlineStr">
        <is>
          <t>ФОТр.тек.</t>
        </is>
      </c>
      <c r="D13" s="353" t="inlineStr">
        <is>
          <t>(С1ср/tср*КТ*Т*Кув)*Кинф</t>
        </is>
      </c>
      <c r="E13" s="337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2025-01-24T12:04:05Z</dcterms:modified>
  <cp:lastModifiedBy>user1</cp:lastModifiedBy>
</cp:coreProperties>
</file>