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3" t="n"/>
      <c r="C6" s="253" t="n"/>
      <c r="D6" s="253" t="n"/>
    </row>
    <row r="7" ht="64.5" customHeight="1" s="317">
      <c r="B7" s="348" t="inlineStr">
        <is>
          <t>Наименование разрабатываемого показателя УНЦ - Муфта концевая 6 кВ сечением 1000 мм2.</t>
        </is>
      </c>
    </row>
    <row r="8" ht="31.65" customHeight="1" s="317">
      <c r="B8" s="348" t="inlineStr">
        <is>
          <t>Сопоставимый уровень цен: 2 кв. 2018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29" t="n"/>
    </row>
    <row r="12" ht="96.75" customHeight="1" s="317">
      <c r="B12" s="352" t="n">
        <v>1</v>
      </c>
      <c r="C12" s="331" t="inlineStr">
        <is>
          <t>Наименование объекта-представителя</t>
        </is>
      </c>
      <c r="D12" s="35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2" t="n">
        <v>2</v>
      </c>
      <c r="C13" s="331" t="inlineStr">
        <is>
          <t>Наименование субъекта Российской Федерации</t>
        </is>
      </c>
      <c r="D13" s="352" t="inlineStr">
        <is>
          <t>Челябинская область</t>
        </is>
      </c>
    </row>
    <row r="14">
      <c r="B14" s="352" t="n">
        <v>3</v>
      </c>
      <c r="C14" s="331" t="inlineStr">
        <is>
          <t>Климатический район и подрайон</t>
        </is>
      </c>
      <c r="D14" s="352" t="inlineStr">
        <is>
          <t>IВ</t>
        </is>
      </c>
    </row>
    <row r="15">
      <c r="B15" s="352" t="n">
        <v>4</v>
      </c>
      <c r="C15" s="331" t="inlineStr">
        <is>
          <t>Мощность объекта</t>
        </is>
      </c>
      <c r="D15" s="352" t="n">
        <v>1</v>
      </c>
    </row>
    <row r="16" ht="116.4" customHeight="1" s="317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Муфта концевая 6 кВ сечением 1000 мм2</t>
        </is>
      </c>
    </row>
    <row r="17" ht="79.5" customHeight="1" s="317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SUM(D18:D21)</f>
        <v/>
      </c>
      <c r="E17" s="252" t="n"/>
    </row>
    <row r="18">
      <c r="B18" s="228" t="inlineStr">
        <is>
          <t>6.1</t>
        </is>
      </c>
      <c r="C18" s="331" t="inlineStr">
        <is>
          <t>строительно-монтажные работы</t>
        </is>
      </c>
      <c r="D18" s="264" t="n">
        <v>47.79</v>
      </c>
    </row>
    <row r="19" ht="15.75" customHeight="1" s="317">
      <c r="B19" s="228" t="inlineStr">
        <is>
          <t>6.2</t>
        </is>
      </c>
      <c r="C19" s="331" t="inlineStr">
        <is>
          <t>оборудование и инвентарь</t>
        </is>
      </c>
      <c r="D19" s="264" t="n">
        <v>0</v>
      </c>
    </row>
    <row r="20" ht="16.5" customHeight="1" s="317">
      <c r="B20" s="228" t="inlineStr">
        <is>
          <t>6.3</t>
        </is>
      </c>
      <c r="C20" s="331" t="inlineStr">
        <is>
          <t>пусконаладочные работы</t>
        </is>
      </c>
      <c r="D20" s="264" t="n">
        <v>0</v>
      </c>
    </row>
    <row r="21" ht="35.4" customHeight="1" s="317">
      <c r="B21" s="228" t="inlineStr">
        <is>
          <t>6.4</t>
        </is>
      </c>
      <c r="C21" s="227" t="inlineStr">
        <is>
          <t>прочие и лимитированные затраты</t>
        </is>
      </c>
      <c r="D21" s="264">
        <f>D18*2.5%+(D18+D18*2.5%)*2.9%</f>
        <v/>
      </c>
    </row>
    <row r="22">
      <c r="B22" s="352" t="n">
        <v>7</v>
      </c>
      <c r="C22" s="227" t="inlineStr">
        <is>
          <t>Сопоставимый уровень цен</t>
        </is>
      </c>
      <c r="D22" s="265" t="inlineStr">
        <is>
          <t>2 кв. 2018 г.</t>
        </is>
      </c>
      <c r="E22" s="225" t="n"/>
    </row>
    <row r="23" ht="123" customHeight="1" s="317">
      <c r="B23" s="352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52" t="n"/>
    </row>
    <row r="24" ht="60.75" customHeight="1" s="317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4">
        <f>D23/D15</f>
        <v/>
      </c>
      <c r="E24" s="225" t="n"/>
    </row>
    <row r="25" ht="48.15" customHeight="1" s="317">
      <c r="B25" s="352" t="n">
        <v>10</v>
      </c>
      <c r="C25" s="331" t="inlineStr">
        <is>
          <t>Примечание</t>
        </is>
      </c>
      <c r="D25" s="352" t="n"/>
    </row>
    <row r="26">
      <c r="B26" s="223" t="n"/>
      <c r="C26" s="222" t="n"/>
      <c r="D26" s="222" t="n"/>
    </row>
    <row r="27" ht="37.5" customHeight="1" s="317">
      <c r="B27" s="221" t="n"/>
    </row>
    <row r="28">
      <c r="B28" s="319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topLeftCell="A7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1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4" t="n"/>
    </row>
    <row r="9" ht="15.75" customHeight="1" s="317">
      <c r="A9" s="319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  <c r="K9" s="319" t="n"/>
      <c r="L9" s="319" t="n"/>
    </row>
    <row r="10" ht="15.75" customHeight="1" s="317">
      <c r="A10" s="319" t="n"/>
      <c r="B10" s="434" t="n"/>
      <c r="C10" s="43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2 кв. 2018г., тыс. руб.</t>
        </is>
      </c>
      <c r="G10" s="432" t="n"/>
      <c r="H10" s="432" t="n"/>
      <c r="I10" s="432" t="n"/>
      <c r="J10" s="433" t="n"/>
      <c r="K10" s="319" t="n"/>
      <c r="L10" s="319" t="n"/>
    </row>
    <row r="11" ht="31.5" customHeight="1" s="317">
      <c r="A11" s="319" t="n"/>
      <c r="B11" s="435" t="n"/>
      <c r="C11" s="435" t="n"/>
      <c r="D11" s="435" t="n"/>
      <c r="E11" s="43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19" t="n"/>
      <c r="L11" s="319" t="n"/>
    </row>
    <row r="12" ht="231" customHeight="1" s="317">
      <c r="A12" s="319" t="n"/>
      <c r="B12" s="352" t="n">
        <v>1</v>
      </c>
      <c r="C12" s="331" t="inlineStr">
        <is>
          <t>Муфта концевая 6 кВ сечением 1000 мм2</t>
        </is>
      </c>
      <c r="D12" s="312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13">
        <f>47791.82/1000</f>
        <v/>
      </c>
      <c r="H12" s="313" t="n"/>
      <c r="I12" s="313" t="n"/>
      <c r="J12" s="313">
        <f>SUM(F12:I12)</f>
        <v/>
      </c>
      <c r="K12" s="319" t="n"/>
      <c r="L12" s="319" t="n"/>
    </row>
    <row r="13" ht="15.75" customHeight="1" s="317">
      <c r="A13" s="319" t="n"/>
      <c r="B13" s="350" t="inlineStr">
        <is>
          <t>Всего по объекту:</t>
        </is>
      </c>
      <c r="C13" s="436" t="n"/>
      <c r="D13" s="436" t="n"/>
      <c r="E13" s="437" t="n"/>
      <c r="F13" s="314" t="n"/>
      <c r="G13" s="315">
        <f>G12</f>
        <v/>
      </c>
      <c r="H13" s="315" t="n"/>
      <c r="I13" s="315" t="n"/>
      <c r="J13" s="313">
        <f>SUM(F13:I13)</f>
        <v/>
      </c>
      <c r="K13" s="319" t="n"/>
      <c r="L13" s="319" t="n"/>
    </row>
    <row r="14" s="317">
      <c r="A14" s="319" t="n"/>
      <c r="B14" s="351" t="inlineStr">
        <is>
          <t>Всего по объекту в сопоставимом уровне цен 2кв. 2018г:</t>
        </is>
      </c>
      <c r="C14" s="432" t="n"/>
      <c r="D14" s="432" t="n"/>
      <c r="E14" s="433" t="n"/>
      <c r="F14" s="166" t="n"/>
      <c r="G14" s="316">
        <f>G13</f>
        <v/>
      </c>
      <c r="H14" s="316" t="n"/>
      <c r="I14" s="316" t="n"/>
      <c r="J14" s="313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0" t="inlineStr">
        <is>
          <t>Составил ______________________     А.Р. Маркова</t>
        </is>
      </c>
      <c r="D18" s="307" t="n"/>
      <c r="E18" s="307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8" t="inlineStr">
        <is>
          <t xml:space="preserve">                         (подпись, инициалы, фамилия)</t>
        </is>
      </c>
      <c r="D19" s="307" t="n"/>
      <c r="E19" s="307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0" t="n"/>
      <c r="D20" s="307" t="n"/>
      <c r="E20" s="307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0" t="inlineStr">
        <is>
          <t>Проверил ______________________        А.В. Костянецкая</t>
        </is>
      </c>
      <c r="D21" s="307" t="n"/>
      <c r="E21" s="307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8" t="inlineStr">
        <is>
          <t xml:space="preserve">                        (подпись, инициалы, фамилия)</t>
        </is>
      </c>
      <c r="D22" s="307" t="n"/>
      <c r="E22" s="307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B7" workbookViewId="0">
      <selection activeCell="C23" sqref="C23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3" t="n"/>
      <c r="B4" s="263" t="n"/>
      <c r="C4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4" t="inlineStr">
        <is>
          <t>Наименование разрабатываемого показателя УНЦ -  Муфта концевая 6 кВ сечением 1000 мм2.</t>
        </is>
      </c>
    </row>
    <row r="7">
      <c r="A7" s="354" t="n"/>
      <c r="B7" s="354" t="n"/>
      <c r="C7" s="354" t="n"/>
      <c r="D7" s="354" t="n"/>
      <c r="E7" s="354" t="n"/>
      <c r="F7" s="354" t="n"/>
      <c r="G7" s="354" t="n"/>
      <c r="H7" s="354" t="n"/>
    </row>
    <row r="8" ht="38.25" customHeight="1" s="317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33" t="n"/>
    </row>
    <row r="9" ht="40.65" customHeight="1" s="317">
      <c r="A9" s="435" t="n"/>
      <c r="B9" s="435" t="n"/>
      <c r="C9" s="435" t="n"/>
      <c r="D9" s="435" t="n"/>
      <c r="E9" s="435" t="n"/>
      <c r="F9" s="435" t="n"/>
      <c r="G9" s="352" t="inlineStr">
        <is>
          <t>на ед.изм.</t>
        </is>
      </c>
      <c r="H9" s="352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33">
      <c r="A11" s="357" t="inlineStr">
        <is>
          <t>Затраты труда рабочих</t>
        </is>
      </c>
      <c r="B11" s="432" t="n"/>
      <c r="C11" s="432" t="n"/>
      <c r="D11" s="432" t="n"/>
      <c r="E11" s="433" t="n"/>
      <c r="F11" s="438">
        <f>SUM(F12:F12)</f>
        <v/>
      </c>
      <c r="G11" s="260" t="n"/>
      <c r="H11" s="439">
        <f>SUM(H12:H12)</f>
        <v/>
      </c>
    </row>
    <row r="12">
      <c r="A12" s="386" t="n">
        <v>1</v>
      </c>
      <c r="B12" s="236" t="n"/>
      <c r="C12" s="269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386" t="inlineStr">
        <is>
          <t>чел.-ч</t>
        </is>
      </c>
      <c r="F12" s="368" t="n">
        <v>14.52</v>
      </c>
      <c r="G12" s="440" t="n">
        <v>9.4</v>
      </c>
      <c r="H12" s="280">
        <f>ROUND(F12*G12,2)</f>
        <v/>
      </c>
      <c r="M12" s="441" t="n"/>
    </row>
    <row r="13">
      <c r="A13" s="356" t="inlineStr">
        <is>
          <t>Затраты труда машинистов</t>
        </is>
      </c>
      <c r="B13" s="432" t="n"/>
      <c r="C13" s="432" t="n"/>
      <c r="D13" s="432" t="n"/>
      <c r="E13" s="433" t="n"/>
      <c r="F13" s="357" t="n"/>
      <c r="G13" s="234" t="n"/>
      <c r="H13" s="439">
        <f>H14</f>
        <v/>
      </c>
    </row>
    <row r="14">
      <c r="A14" s="386" t="n">
        <v>2</v>
      </c>
      <c r="B14" s="358" t="n"/>
      <c r="C14" s="271" t="n">
        <v>2</v>
      </c>
      <c r="D14" s="257" t="inlineStr">
        <is>
          <t>Затраты труда машинистов</t>
        </is>
      </c>
      <c r="E14" s="386" t="inlineStr">
        <is>
          <t>чел.-ч</t>
        </is>
      </c>
      <c r="F14" s="386" t="n">
        <v>12.06</v>
      </c>
      <c r="G14" s="255" t="n"/>
      <c r="H14" s="281" t="n">
        <v>162.82</v>
      </c>
    </row>
    <row r="15" customFormat="1" s="233">
      <c r="A15" s="357" t="inlineStr">
        <is>
          <t>Машины и механизмы</t>
        </is>
      </c>
      <c r="B15" s="432" t="n"/>
      <c r="C15" s="432" t="n"/>
      <c r="D15" s="432" t="n"/>
      <c r="E15" s="433" t="n"/>
      <c r="F15" s="357" t="n"/>
      <c r="G15" s="234" t="n"/>
      <c r="H15" s="439">
        <f>SUM(H16:H16)</f>
        <v/>
      </c>
    </row>
    <row r="16">
      <c r="A16" s="386" t="n">
        <v>3</v>
      </c>
      <c r="B16" s="358" t="n"/>
      <c r="C16" s="271" t="inlineStr">
        <is>
          <t>91.06.09-001</t>
        </is>
      </c>
      <c r="D16" s="257" t="inlineStr">
        <is>
          <t>Вышки телескопические 25 м</t>
        </is>
      </c>
      <c r="E16" s="368" t="inlineStr">
        <is>
          <t>маш.час</t>
        </is>
      </c>
      <c r="F16" s="386" t="n">
        <v>12.06</v>
      </c>
      <c r="G16" s="278" t="n">
        <v>142.7</v>
      </c>
      <c r="H16" s="280">
        <f>ROUND(F16*G16,2)</f>
        <v/>
      </c>
      <c r="I16" s="284" t="n"/>
      <c r="J16" s="284" t="n"/>
      <c r="L16" s="284" t="n"/>
    </row>
    <row r="17">
      <c r="A17" s="357" t="inlineStr">
        <is>
          <t>Материалы</t>
        </is>
      </c>
      <c r="B17" s="432" t="n"/>
      <c r="C17" s="432" t="n"/>
      <c r="D17" s="432" t="n"/>
      <c r="E17" s="433" t="n"/>
      <c r="F17" s="357" t="n"/>
      <c r="G17" s="234" t="n"/>
      <c r="H17" s="439">
        <f>SUM(H18:H21)</f>
        <v/>
      </c>
    </row>
    <row r="18">
      <c r="A18" s="289" t="n">
        <v>4</v>
      </c>
      <c r="B18" s="289" t="n"/>
      <c r="C18" s="386" t="inlineStr">
        <is>
          <t>Прайс из СД ОП</t>
        </is>
      </c>
      <c r="D18" s="286" t="inlineStr">
        <is>
          <t>Муфта концевая 6 кВ сечением 1000 мм2</t>
        </is>
      </c>
      <c r="E18" s="386" t="inlineStr">
        <is>
          <t>шт</t>
        </is>
      </c>
      <c r="F18" s="386" t="n">
        <v>6</v>
      </c>
      <c r="G18" s="286" t="n">
        <v>970.54</v>
      </c>
      <c r="H18" s="280">
        <f>ROUND(F18*G18,2)</f>
        <v/>
      </c>
    </row>
    <row r="19">
      <c r="A19" s="258" t="n">
        <v>5</v>
      </c>
      <c r="B19" s="358" t="n"/>
      <c r="C19" s="271" t="inlineStr">
        <is>
          <t>01.3.01.01-0001</t>
        </is>
      </c>
      <c r="D19" s="257" t="inlineStr">
        <is>
          <t>Бензин авиационный Б-70</t>
        </is>
      </c>
      <c r="E19" s="386" t="inlineStr">
        <is>
          <t>т</t>
        </is>
      </c>
      <c r="F19" s="386" t="n">
        <v>0.0008</v>
      </c>
      <c r="G19" s="255" t="n">
        <v>4488.4</v>
      </c>
      <c r="H19" s="280">
        <f>ROUND(F19*G19,2)</f>
        <v/>
      </c>
      <c r="I19" s="285" t="n"/>
      <c r="J19" s="284" t="n"/>
      <c r="K19" s="284" t="n"/>
    </row>
    <row r="20">
      <c r="A20" s="258" t="n">
        <v>6</v>
      </c>
      <c r="B20" s="358" t="n"/>
      <c r="C20" s="271" t="inlineStr">
        <is>
          <t>01.7.06.07-0002</t>
        </is>
      </c>
      <c r="D20" s="257" t="inlineStr">
        <is>
          <t>Лента монтажная, тип ЛМ-5</t>
        </is>
      </c>
      <c r="E20" s="386" t="inlineStr">
        <is>
          <t>10 м</t>
        </is>
      </c>
      <c r="F20" s="386" t="n">
        <v>0.048</v>
      </c>
      <c r="G20" s="255" t="n">
        <v>6.9</v>
      </c>
      <c r="H20" s="280">
        <f>ROUND(F20*G20,2)</f>
        <v/>
      </c>
      <c r="I20" s="285" t="n"/>
      <c r="J20" s="284" t="n"/>
      <c r="K20" s="284" t="n"/>
    </row>
    <row r="21">
      <c r="A21" s="289" t="n">
        <v>7</v>
      </c>
      <c r="B21" s="358" t="n"/>
      <c r="C21" s="271" t="inlineStr">
        <is>
          <t>01.3.01.05-0009</t>
        </is>
      </c>
      <c r="D21" s="257" t="inlineStr">
        <is>
          <t>Парафин нефтяной твердый Т-1</t>
        </is>
      </c>
      <c r="E21" s="386" t="inlineStr">
        <is>
          <t>т</t>
        </is>
      </c>
      <c r="F21" s="386" t="n">
        <v>2e-05</v>
      </c>
      <c r="G21" s="255" t="n">
        <v>8105.71</v>
      </c>
      <c r="H21" s="280">
        <f>ROUND(F21*G21,2)</f>
        <v/>
      </c>
      <c r="I21" s="285" t="n"/>
      <c r="J21" s="284" t="n"/>
      <c r="K21" s="284" t="n"/>
    </row>
    <row r="23">
      <c r="B23" s="319" t="inlineStr">
        <is>
          <t>Составил ______________________     А.Р. Маркова</t>
        </is>
      </c>
    </row>
    <row r="24">
      <c r="B24" s="221" t="inlineStr">
        <is>
          <t xml:space="preserve">                         (подпись, инициалы, фамилия)</t>
        </is>
      </c>
    </row>
    <row r="26">
      <c r="B26" s="319" t="inlineStr">
        <is>
          <t>Проверил ______________________        А.В. Костянецкая</t>
        </is>
      </c>
    </row>
    <row r="27">
      <c r="B27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B43" sqref="B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1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39" t="inlineStr">
        <is>
          <t>Ресурсная модель</t>
        </is>
      </c>
    </row>
    <row r="6">
      <c r="B6" s="248" t="n"/>
      <c r="C6" s="300" t="n"/>
      <c r="D6" s="300" t="n"/>
      <c r="E6" s="300" t="n"/>
    </row>
    <row r="7" ht="25.5" customHeight="1" s="317">
      <c r="B7" s="360" t="inlineStr">
        <is>
          <t>Наименование разрабатываемого показателя УНЦ — Муфта концевая 6 кВ сечением 1000 мм2.</t>
        </is>
      </c>
    </row>
    <row r="8">
      <c r="B8" s="361" t="inlineStr">
        <is>
          <t>Единица измерения  — 1 ед</t>
        </is>
      </c>
    </row>
    <row r="9">
      <c r="B9" s="248" t="n"/>
      <c r="C9" s="300" t="n"/>
      <c r="D9" s="300" t="n"/>
      <c r="E9" s="300" t="n"/>
    </row>
    <row r="10" ht="51" customHeight="1" s="317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2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2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2">
        <f>'Прил.5 Расчет СМР и ОБ'!J22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2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2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2">
        <f>'Прил.5 Расчет СМР и ОБ'!J33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2">
        <f>'Прил.5 Расчет СМР и ОБ'!J37</f>
        <v/>
      </c>
      <c r="D17" s="242">
        <f>C17/$C$24</f>
        <v/>
      </c>
      <c r="E17" s="242">
        <f>C17/$C$40</f>
        <v/>
      </c>
      <c r="G17" s="442" t="n"/>
    </row>
    <row r="18">
      <c r="B18" s="240" t="inlineStr">
        <is>
          <t>МАТЕРИАЛЫ, ВСЕГО:</t>
        </is>
      </c>
      <c r="C18" s="302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2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2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ОБ'!D41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2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ОБ'!D40</f>
        <v/>
      </c>
      <c r="D23" s="242" t="n"/>
      <c r="E23" s="240" t="n"/>
    </row>
    <row r="24">
      <c r="B24" s="240" t="inlineStr">
        <is>
          <t>ВСЕГО СМР с НР и СП</t>
        </is>
      </c>
      <c r="C24" s="302">
        <f>C19+C20+C22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302">
        <f>'Прил.5 Расчет СМР и ОБ'!J28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302">
        <f>'Прил.5 Расчет СМР и ОБ'!J29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7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2" t="n">
        <v>0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85" t="n"/>
    </row>
    <row r="35" ht="76.65000000000001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40" t="n"/>
      <c r="E38" s="242">
        <f>C38/$C$40</f>
        <v/>
      </c>
    </row>
    <row r="39" ht="13.65" customHeight="1" s="317">
      <c r="B39" s="240" t="inlineStr">
        <is>
          <t>Непредвиденные расходы</t>
        </is>
      </c>
      <c r="C39" s="302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2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2">
        <f>C40/'Прил.5 Расчет СМР и ОБ'!E44</f>
        <v/>
      </c>
      <c r="D41" s="240" t="n"/>
      <c r="E41" s="240" t="n"/>
    </row>
    <row r="42">
      <c r="B42" s="304" t="n"/>
      <c r="C42" s="300" t="n"/>
      <c r="D42" s="300" t="n"/>
      <c r="E42" s="300" t="n"/>
    </row>
    <row r="43">
      <c r="B43" s="304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304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304" t="n"/>
      <c r="C45" s="300" t="n"/>
      <c r="D45" s="300" t="n"/>
      <c r="E45" s="300" t="n"/>
    </row>
    <row r="46">
      <c r="B46" s="304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1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5" workbookViewId="0">
      <selection activeCell="B46" sqref="B46"/>
    </sheetView>
  </sheetViews>
  <sheetFormatPr baseColWidth="8" defaultColWidth="9.109375" defaultRowHeight="14.4" outlineLevelRow="1"/>
  <cols>
    <col width="5.6640625" customWidth="1" style="307" min="1" max="1"/>
    <col width="22.664062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33203125" customWidth="1" style="307" min="7" max="7"/>
    <col width="12.6640625" customWidth="1" style="307" min="8" max="8"/>
    <col width="13.88671875" customWidth="1" style="307" min="9" max="9"/>
    <col width="17.6640625" customWidth="1" style="307" min="10" max="10"/>
    <col width="10.88671875" customWidth="1" style="307" min="11" max="11"/>
    <col width="9.109375" customWidth="1" style="307" min="12" max="12"/>
    <col width="9.109375" customWidth="1" style="317" min="13" max="13"/>
  </cols>
  <sheetData>
    <row r="1" s="317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7">
      <c r="A2" s="307" t="n"/>
      <c r="B2" s="307" t="n"/>
      <c r="C2" s="307" t="n"/>
      <c r="D2" s="307" t="n"/>
      <c r="E2" s="307" t="n"/>
      <c r="F2" s="307" t="n"/>
      <c r="G2" s="307" t="n"/>
      <c r="H2" s="376" t="inlineStr">
        <is>
          <t>Приложение №5</t>
        </is>
      </c>
      <c r="K2" s="307" t="n"/>
      <c r="L2" s="307" t="n"/>
      <c r="M2" s="307" t="n"/>
      <c r="N2" s="307" t="n"/>
    </row>
    <row r="3" s="317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0">
      <c r="A4" s="339" t="inlineStr">
        <is>
          <t>Расчет стоимости СМР и оборудования</t>
        </is>
      </c>
    </row>
    <row r="5" ht="12.75" customFormat="1" customHeight="1" s="300">
      <c r="A5" s="339" t="n"/>
      <c r="B5" s="339" t="n"/>
      <c r="C5" s="388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0">
      <c r="A6" s="208" t="inlineStr">
        <is>
          <t>Наименование разрабатываемого показателя УНЦ</t>
        </is>
      </c>
      <c r="B6" s="207" t="n"/>
      <c r="C6" s="207" t="n"/>
      <c r="D6" s="380" t="inlineStr">
        <is>
          <t>Муфта концевая 6 кВ сечением 1000 мм2.</t>
        </is>
      </c>
    </row>
    <row r="7" ht="12.75" customFormat="1" customHeight="1" s="300">
      <c r="A7" s="342" t="inlineStr">
        <is>
          <t>Единица измерения  — 1 ед</t>
        </is>
      </c>
      <c r="I7" s="360" t="n"/>
      <c r="J7" s="360" t="n"/>
    </row>
    <row r="8" ht="13.65" customFormat="1" customHeight="1" s="300">
      <c r="A8" s="342" t="n"/>
    </row>
    <row r="9" ht="13.2" customFormat="1" customHeight="1" s="300"/>
    <row r="10" ht="27" customHeight="1" s="317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3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3" t="n"/>
      <c r="K10" s="307" t="n"/>
      <c r="L10" s="307" t="n"/>
      <c r="M10" s="307" t="n"/>
      <c r="N10" s="307" t="n"/>
    </row>
    <row r="11" ht="28.5" customHeight="1" s="317">
      <c r="A11" s="435" t="n"/>
      <c r="B11" s="435" t="n"/>
      <c r="C11" s="435" t="n"/>
      <c r="D11" s="435" t="n"/>
      <c r="E11" s="435" t="n"/>
      <c r="F11" s="368" t="inlineStr">
        <is>
          <t>на ед. изм.</t>
        </is>
      </c>
      <c r="G11" s="368" t="inlineStr">
        <is>
          <t>общая</t>
        </is>
      </c>
      <c r="H11" s="435" t="n"/>
      <c r="I11" s="368" t="inlineStr">
        <is>
          <t>на ед. изм.</t>
        </is>
      </c>
      <c r="J11" s="368" t="inlineStr">
        <is>
          <t>общая</t>
        </is>
      </c>
      <c r="K11" s="307" t="n"/>
      <c r="L11" s="307" t="n"/>
      <c r="M11" s="307" t="n"/>
      <c r="N11" s="307" t="n"/>
    </row>
    <row r="12" s="317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7" t="n"/>
      <c r="L12" s="307" t="n"/>
      <c r="M12" s="307" t="n"/>
      <c r="N12" s="307" t="n"/>
    </row>
    <row r="13">
      <c r="A13" s="368" t="n"/>
      <c r="B13" s="356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195" t="n"/>
      <c r="J13" s="195" t="n"/>
    </row>
    <row r="14" ht="25.5" customHeight="1" s="317">
      <c r="A14" s="368" t="n">
        <v>1</v>
      </c>
      <c r="B14" s="269" t="inlineStr">
        <is>
          <t>1-3-8</t>
        </is>
      </c>
      <c r="C14" s="367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43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07">
      <c r="A15" s="368" t="n"/>
      <c r="B15" s="368" t="n"/>
      <c r="C15" s="356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3">
        <f>SUM(E14:E14)</f>
        <v/>
      </c>
      <c r="F15" s="202" t="n"/>
      <c r="G15" s="202">
        <f>SUM(G14:G14)</f>
        <v/>
      </c>
      <c r="H15" s="371" t="n">
        <v>1</v>
      </c>
      <c r="I15" s="195" t="n"/>
      <c r="J15" s="202">
        <f>SUM(J14:J14)</f>
        <v/>
      </c>
    </row>
    <row r="16" ht="14.25" customFormat="1" customHeight="1" s="307">
      <c r="A16" s="368" t="n"/>
      <c r="B16" s="367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195" t="n"/>
      <c r="J16" s="195" t="n"/>
    </row>
    <row r="17" ht="14.25" customFormat="1" customHeight="1" s="307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3" t="n">
        <v>12.06</v>
      </c>
      <c r="F17" s="202">
        <f>G17/E17</f>
        <v/>
      </c>
      <c r="G17" s="202">
        <f>'Прил. 3'!H13</f>
        <v/>
      </c>
      <c r="H17" s="371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07">
      <c r="A18" s="368" t="n"/>
      <c r="B18" s="356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195" t="n"/>
      <c r="J18" s="195" t="n"/>
    </row>
    <row r="19" ht="14.25" customFormat="1" customHeight="1" s="307">
      <c r="A19" s="368" t="n"/>
      <c r="B19" s="367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195" t="n"/>
      <c r="J19" s="195" t="n"/>
    </row>
    <row r="20" ht="14.25" customFormat="1" customHeight="1" s="307">
      <c r="A20" s="368" t="n">
        <v>3</v>
      </c>
      <c r="B20" s="271" t="inlineStr">
        <is>
          <t>91.06.09-001</t>
        </is>
      </c>
      <c r="C20" s="257" t="inlineStr">
        <is>
          <t>Вышки телескопические 25 м</t>
        </is>
      </c>
      <c r="D20" s="368" t="inlineStr">
        <is>
          <t>маш.час</t>
        </is>
      </c>
      <c r="E20" s="444" t="n">
        <v>12.06</v>
      </c>
      <c r="F20" s="278" t="n">
        <v>142.7</v>
      </c>
      <c r="G20" s="202">
        <f>ROUND(E20*F20,2)</f>
        <v/>
      </c>
      <c r="H20" s="204">
        <f>G20/$G$23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307">
      <c r="A21" s="368" t="n"/>
      <c r="B21" s="368" t="n"/>
      <c r="C21" s="367" t="inlineStr">
        <is>
          <t>Итого основные машины и механизмы</t>
        </is>
      </c>
      <c r="D21" s="368" t="n"/>
      <c r="E21" s="443" t="n"/>
      <c r="F21" s="202" t="n"/>
      <c r="G21" s="202">
        <f>SUM(G20:G20)</f>
        <v/>
      </c>
      <c r="H21" s="371">
        <f>G21/G23</f>
        <v/>
      </c>
      <c r="I21" s="196" t="n"/>
      <c r="J21" s="202">
        <f>SUM(J20:J20)</f>
        <v/>
      </c>
    </row>
    <row r="22" ht="14.25" customFormat="1" customHeight="1" s="307">
      <c r="A22" s="368" t="n"/>
      <c r="B22" s="368" t="n"/>
      <c r="C22" s="367" t="inlineStr">
        <is>
          <t>Итого прочие машины и механизмы</t>
        </is>
      </c>
      <c r="D22" s="368" t="n"/>
      <c r="E22" s="369" t="n"/>
      <c r="F22" s="202" t="n"/>
      <c r="G22" s="196" t="n">
        <v>0</v>
      </c>
      <c r="H22" s="204">
        <f>G22/G23</f>
        <v/>
      </c>
      <c r="I22" s="202" t="n"/>
      <c r="J22" s="202" t="n">
        <v>0</v>
      </c>
    </row>
    <row r="23" ht="25.5" customFormat="1" customHeight="1" s="307">
      <c r="A23" s="368" t="n"/>
      <c r="B23" s="368" t="n"/>
      <c r="C23" s="356" t="inlineStr">
        <is>
          <t>Итого по разделу «Машины и механизмы»</t>
        </is>
      </c>
      <c r="D23" s="368" t="n"/>
      <c r="E23" s="369" t="n"/>
      <c r="F23" s="202" t="n"/>
      <c r="G23" s="202">
        <f>G22+G21</f>
        <v/>
      </c>
      <c r="H23" s="189" t="n">
        <v>1</v>
      </c>
      <c r="I23" s="190" t="n"/>
      <c r="J23" s="216">
        <f>J22+J21</f>
        <v/>
      </c>
    </row>
    <row r="24" ht="14.25" customFormat="1" customHeight="1" s="307">
      <c r="A24" s="368" t="n"/>
      <c r="B24" s="356" t="inlineStr">
        <is>
          <t>Оборудование</t>
        </is>
      </c>
      <c r="C24" s="432" t="n"/>
      <c r="D24" s="432" t="n"/>
      <c r="E24" s="432" t="n"/>
      <c r="F24" s="432" t="n"/>
      <c r="G24" s="432" t="n"/>
      <c r="H24" s="433" t="n"/>
      <c r="I24" s="195" t="n"/>
      <c r="J24" s="195" t="n"/>
    </row>
    <row r="25">
      <c r="A25" s="368" t="n"/>
      <c r="B25" s="367" t="inlineStr">
        <is>
          <t>Основное оборудование</t>
        </is>
      </c>
      <c r="C25" s="432" t="n"/>
      <c r="D25" s="432" t="n"/>
      <c r="E25" s="432" t="n"/>
      <c r="F25" s="432" t="n"/>
      <c r="G25" s="432" t="n"/>
      <c r="H25" s="433" t="n"/>
      <c r="I25" s="195" t="n"/>
      <c r="J25" s="195" t="n"/>
      <c r="K25" s="307" t="n"/>
      <c r="L25" s="307" t="n"/>
    </row>
    <row r="26">
      <c r="A26" s="368" t="n"/>
      <c r="B26" s="368" t="n"/>
      <c r="C26" s="367" t="inlineStr">
        <is>
          <t>Итого основное оборудование</t>
        </is>
      </c>
      <c r="D26" s="368" t="n"/>
      <c r="E26" s="445" t="n"/>
      <c r="F26" s="370" t="n"/>
      <c r="G26" s="202" t="n">
        <v>0</v>
      </c>
      <c r="H26" s="204" t="n">
        <v>0</v>
      </c>
      <c r="I26" s="196" t="n"/>
      <c r="J26" s="202" t="n">
        <v>0</v>
      </c>
      <c r="K26" s="307" t="n"/>
      <c r="L26" s="307" t="n"/>
    </row>
    <row r="27">
      <c r="A27" s="368" t="n"/>
      <c r="B27" s="368" t="n"/>
      <c r="C27" s="367" t="inlineStr">
        <is>
          <t>Итого прочее оборудование</t>
        </is>
      </c>
      <c r="D27" s="368" t="n"/>
      <c r="E27" s="443" t="n"/>
      <c r="F27" s="370" t="n"/>
      <c r="G27" s="202" t="n">
        <v>0</v>
      </c>
      <c r="H27" s="204" t="n">
        <v>0</v>
      </c>
      <c r="I27" s="196" t="n"/>
      <c r="J27" s="202" t="n">
        <v>0</v>
      </c>
      <c r="K27" s="307" t="n"/>
      <c r="L27" s="307" t="n"/>
    </row>
    <row r="28">
      <c r="A28" s="368" t="n"/>
      <c r="B28" s="368" t="n"/>
      <c r="C28" s="356" t="inlineStr">
        <is>
          <t>Итого по разделу «Оборудование»</t>
        </is>
      </c>
      <c r="D28" s="368" t="n"/>
      <c r="E28" s="369" t="n"/>
      <c r="F28" s="370" t="n"/>
      <c r="G28" s="202">
        <f>G26+G27</f>
        <v/>
      </c>
      <c r="H28" s="204" t="n">
        <v>0</v>
      </c>
      <c r="I28" s="196" t="n"/>
      <c r="J28" s="202">
        <f>J27+J26</f>
        <v/>
      </c>
      <c r="K28" s="307" t="n"/>
      <c r="L28" s="307" t="n"/>
    </row>
    <row r="29" ht="25.5" customHeight="1" s="317">
      <c r="A29" s="368" t="n"/>
      <c r="B29" s="368" t="n"/>
      <c r="C29" s="367" t="inlineStr">
        <is>
          <t>в том числе технологическое оборудование</t>
        </is>
      </c>
      <c r="D29" s="368" t="n"/>
      <c r="E29" s="445" t="n"/>
      <c r="F29" s="370" t="n"/>
      <c r="G29" s="202">
        <f>'Прил.6 Расчет ОБ'!G12</f>
        <v/>
      </c>
      <c r="H29" s="371" t="n"/>
      <c r="I29" s="196" t="n"/>
      <c r="J29" s="202">
        <f>J28</f>
        <v/>
      </c>
      <c r="K29" s="307" t="n"/>
      <c r="L29" s="307" t="n"/>
    </row>
    <row r="30" ht="14.25" customFormat="1" customHeight="1" s="307">
      <c r="A30" s="368" t="n"/>
      <c r="B30" s="356" t="inlineStr">
        <is>
          <t>Материалы</t>
        </is>
      </c>
      <c r="C30" s="432" t="n"/>
      <c r="D30" s="432" t="n"/>
      <c r="E30" s="432" t="n"/>
      <c r="F30" s="432" t="n"/>
      <c r="G30" s="432" t="n"/>
      <c r="H30" s="433" t="n"/>
      <c r="I30" s="195" t="n"/>
      <c r="J30" s="195" t="n"/>
    </row>
    <row r="31" ht="14.25" customFormat="1" customHeight="1" s="307">
      <c r="A31" s="363" t="n"/>
      <c r="B31" s="362" t="inlineStr">
        <is>
          <t>Основные материалы</t>
        </is>
      </c>
      <c r="C31" s="446" t="n"/>
      <c r="D31" s="446" t="n"/>
      <c r="E31" s="446" t="n"/>
      <c r="F31" s="446" t="n"/>
      <c r="G31" s="446" t="n"/>
      <c r="H31" s="447" t="n"/>
      <c r="I31" s="210" t="n"/>
      <c r="J31" s="210" t="n"/>
    </row>
    <row r="32" ht="14.25" customFormat="1" customHeight="1" s="307">
      <c r="A32" s="368" t="n">
        <v>6</v>
      </c>
      <c r="B32" s="368" t="inlineStr">
        <is>
          <t>БЦ.91.35</t>
        </is>
      </c>
      <c r="C32" s="257" t="inlineStr">
        <is>
          <t>Муфта концевая 6 кВ сечением 1000 мм2</t>
        </is>
      </c>
      <c r="D32" s="368" t="inlineStr">
        <is>
          <t>шт</t>
        </is>
      </c>
      <c r="E32" s="445" t="n">
        <v>6</v>
      </c>
      <c r="F32" s="370">
        <f>ROUND(I32/'Прил. 10'!$D$13,2)</f>
        <v/>
      </c>
      <c r="G32" s="202">
        <f>ROUND(E32*F32,2)</f>
        <v/>
      </c>
      <c r="H32" s="204">
        <f>G32/$G$38</f>
        <v/>
      </c>
      <c r="I32" s="202" t="n">
        <v>4466.14</v>
      </c>
      <c r="J32" s="202">
        <f>ROUND(I32*E32,2)</f>
        <v/>
      </c>
    </row>
    <row r="33" ht="14.25" customFormat="1" customHeight="1" s="307">
      <c r="A33" s="379" t="n"/>
      <c r="B33" s="212" t="n"/>
      <c r="C33" s="274" t="inlineStr">
        <is>
          <t>Итого основные материалы</t>
        </is>
      </c>
      <c r="D33" s="379" t="n"/>
      <c r="E33" s="448" t="n"/>
      <c r="F33" s="216" t="n"/>
      <c r="G33" s="216">
        <f>SUM(G32:G32)</f>
        <v/>
      </c>
      <c r="H33" s="204">
        <f>G33/$G$38</f>
        <v/>
      </c>
      <c r="I33" s="202" t="n"/>
      <c r="J33" s="216">
        <f>SUM(J32:J32)</f>
        <v/>
      </c>
    </row>
    <row r="34" outlineLevel="1" ht="14.25" customFormat="1" customHeight="1" s="307">
      <c r="A34" s="368" t="n">
        <v>7</v>
      </c>
      <c r="B34" s="271" t="inlineStr">
        <is>
          <t>01.3.01.01-0001</t>
        </is>
      </c>
      <c r="C34" s="257" t="inlineStr">
        <is>
          <t>Бензин авиационный Б-70</t>
        </is>
      </c>
      <c r="D34" s="386" t="inlineStr">
        <is>
          <t>т</t>
        </is>
      </c>
      <c r="E34" s="444" t="n">
        <v>0.0008</v>
      </c>
      <c r="F34" s="255" t="n">
        <v>4488.4</v>
      </c>
      <c r="G34" s="202">
        <f>ROUND(E34*F34,2)</f>
        <v/>
      </c>
      <c r="H34" s="204">
        <f>G34/$G$38</f>
        <v/>
      </c>
      <c r="I34" s="202">
        <f>ROUND(F34*'Прил. 10'!$D$13,2)</f>
        <v/>
      </c>
      <c r="J34" s="202">
        <f>ROUND(I34*E34,2)</f>
        <v/>
      </c>
    </row>
    <row r="35" outlineLevel="1" ht="14.25" customFormat="1" customHeight="1" s="307">
      <c r="A35" s="368" t="n">
        <v>8</v>
      </c>
      <c r="B35" s="271" t="inlineStr">
        <is>
          <t>01.7.06.07-0002</t>
        </is>
      </c>
      <c r="C35" s="257" t="inlineStr">
        <is>
          <t>Лента монтажная, тип ЛМ-5</t>
        </is>
      </c>
      <c r="D35" s="386" t="inlineStr">
        <is>
          <t>10 м</t>
        </is>
      </c>
      <c r="E35" s="444" t="n">
        <v>0.048</v>
      </c>
      <c r="F35" s="255" t="n">
        <v>6.9</v>
      </c>
      <c r="G35" s="202">
        <f>ROUND(E35*F35,2)</f>
        <v/>
      </c>
      <c r="H35" s="204">
        <f>G35/$G$38</f>
        <v/>
      </c>
      <c r="I35" s="202">
        <f>ROUND(F35*'Прил. 10'!$D$13,2)</f>
        <v/>
      </c>
      <c r="J35" s="202">
        <f>ROUND(I35*E35,2)</f>
        <v/>
      </c>
    </row>
    <row r="36" outlineLevel="1" ht="14.25" customFormat="1" customHeight="1" s="307">
      <c r="A36" s="368" t="n">
        <v>9</v>
      </c>
      <c r="B36" s="271" t="inlineStr">
        <is>
          <t>01.3.01.05-0009</t>
        </is>
      </c>
      <c r="C36" s="257" t="inlineStr">
        <is>
          <t>Парафин нефтяной твердый Т-1</t>
        </is>
      </c>
      <c r="D36" s="386" t="inlineStr">
        <is>
          <t>т</t>
        </is>
      </c>
      <c r="E36" s="444" t="n">
        <v>2e-05</v>
      </c>
      <c r="F36" s="255" t="n">
        <v>8105.71</v>
      </c>
      <c r="G36" s="202">
        <f>ROUND(E36*F36,2)</f>
        <v/>
      </c>
      <c r="H36" s="204">
        <f>G36/$G$38</f>
        <v/>
      </c>
      <c r="I36" s="202">
        <f>ROUND(F36*'Прил. 10'!$D$13,2)</f>
        <v/>
      </c>
      <c r="J36" s="202">
        <f>ROUND(I36*E36,2)</f>
        <v/>
      </c>
    </row>
    <row r="37" ht="14.25" customFormat="1" customHeight="1" s="307">
      <c r="A37" s="379" t="n"/>
      <c r="B37" s="379" t="n"/>
      <c r="C37" s="274" t="inlineStr">
        <is>
          <t>Итого прочие материалы</t>
        </is>
      </c>
      <c r="D37" s="379" t="n"/>
      <c r="E37" s="448" t="n"/>
      <c r="F37" s="275" t="n"/>
      <c r="G37" s="216">
        <f>SUM(G34:G36)</f>
        <v/>
      </c>
      <c r="H37" s="204">
        <f>G37/$G$38</f>
        <v/>
      </c>
      <c r="I37" s="202" t="n"/>
      <c r="J37" s="202">
        <f>SUM(J34:J36)</f>
        <v/>
      </c>
    </row>
    <row r="38" ht="14.25" customFormat="1" customHeight="1" s="307">
      <c r="A38" s="368" t="n"/>
      <c r="B38" s="368" t="n"/>
      <c r="C38" s="356" t="inlineStr">
        <is>
          <t>Итого по разделу «Материалы»</t>
        </is>
      </c>
      <c r="D38" s="368" t="n"/>
      <c r="E38" s="369" t="n"/>
      <c r="F38" s="370" t="n"/>
      <c r="G38" s="202">
        <f>G33+G37</f>
        <v/>
      </c>
      <c r="H38" s="371">
        <f>G38/$G$38</f>
        <v/>
      </c>
      <c r="I38" s="202" t="n"/>
      <c r="J38" s="202">
        <f>J33+J37</f>
        <v/>
      </c>
    </row>
    <row r="39" ht="14.25" customFormat="1" customHeight="1" s="307">
      <c r="A39" s="368" t="n"/>
      <c r="B39" s="368" t="n"/>
      <c r="C39" s="367" t="inlineStr">
        <is>
          <t>ИТОГО ПО РМ</t>
        </is>
      </c>
      <c r="D39" s="368" t="n"/>
      <c r="E39" s="369" t="n"/>
      <c r="F39" s="370" t="n"/>
      <c r="G39" s="202">
        <f>G15+G23+G38</f>
        <v/>
      </c>
      <c r="H39" s="371" t="n"/>
      <c r="I39" s="202" t="n"/>
      <c r="J39" s="202">
        <f>J15+J23+J38</f>
        <v/>
      </c>
    </row>
    <row r="40" ht="14.25" customFormat="1" customHeight="1" s="307">
      <c r="A40" s="368" t="n"/>
      <c r="B40" s="368" t="n"/>
      <c r="C40" s="367" t="inlineStr">
        <is>
          <t>Накладные расходы</t>
        </is>
      </c>
      <c r="D40" s="198">
        <f>ROUND(G40/(G$17+$G$15),2)</f>
        <v/>
      </c>
      <c r="E40" s="369" t="n"/>
      <c r="F40" s="370" t="n"/>
      <c r="G40" s="202" t="n">
        <v>290.32</v>
      </c>
      <c r="H40" s="371" t="n"/>
      <c r="I40" s="202" t="n"/>
      <c r="J40" s="202">
        <f>ROUND(D40*(J15+J17),2)</f>
        <v/>
      </c>
    </row>
    <row r="41" ht="14.25" customFormat="1" customHeight="1" s="307">
      <c r="A41" s="368" t="n"/>
      <c r="B41" s="368" t="n"/>
      <c r="C41" s="367" t="inlineStr">
        <is>
          <t>Сметная прибыль</t>
        </is>
      </c>
      <c r="D41" s="198">
        <f>ROUND(G41/(G$15+G$17),2)</f>
        <v/>
      </c>
      <c r="E41" s="369" t="n"/>
      <c r="F41" s="370" t="n"/>
      <c r="G41" s="202" t="n">
        <v>152.64</v>
      </c>
      <c r="H41" s="371" t="n"/>
      <c r="I41" s="202" t="n"/>
      <c r="J41" s="202">
        <f>ROUND(D41*(J15+J17),2)</f>
        <v/>
      </c>
    </row>
    <row r="42" ht="14.25" customFormat="1" customHeight="1" s="307">
      <c r="A42" s="368" t="n"/>
      <c r="B42" s="368" t="n"/>
      <c r="C42" s="367" t="inlineStr">
        <is>
          <t>Итого СМР (с НР и СП)</t>
        </is>
      </c>
      <c r="D42" s="368" t="n"/>
      <c r="E42" s="369" t="n"/>
      <c r="F42" s="370" t="n"/>
      <c r="G42" s="202">
        <f>G15+G23+G38+G40+G41</f>
        <v/>
      </c>
      <c r="H42" s="371" t="n"/>
      <c r="I42" s="202" t="n"/>
      <c r="J42" s="202">
        <f>J15+J23+J38+J40+J41</f>
        <v/>
      </c>
    </row>
    <row r="43" ht="14.25" customFormat="1" customHeight="1" s="307">
      <c r="A43" s="368" t="n"/>
      <c r="B43" s="368" t="n"/>
      <c r="C43" s="367" t="inlineStr">
        <is>
          <t>ВСЕГО СМР + ОБОРУДОВАНИЕ</t>
        </is>
      </c>
      <c r="D43" s="368" t="n"/>
      <c r="E43" s="369" t="n"/>
      <c r="F43" s="370" t="n"/>
      <c r="G43" s="202">
        <f>G42+G28</f>
        <v/>
      </c>
      <c r="H43" s="371" t="n"/>
      <c r="I43" s="202" t="n"/>
      <c r="J43" s="202">
        <f>J42+J28</f>
        <v/>
      </c>
    </row>
    <row r="44" ht="34.5" customFormat="1" customHeight="1" s="307">
      <c r="A44" s="368" t="n"/>
      <c r="B44" s="368" t="n"/>
      <c r="C44" s="367" t="inlineStr">
        <is>
          <t>ИТОГО ПОКАЗАТЕЛЬ НА ЕД. ИЗМ.</t>
        </is>
      </c>
      <c r="D44" s="368" t="inlineStr">
        <is>
          <t>1 ед</t>
        </is>
      </c>
      <c r="E44" s="445" t="n">
        <v>1</v>
      </c>
      <c r="F44" s="370" t="n"/>
      <c r="G44" s="202">
        <f>G43/E44</f>
        <v/>
      </c>
      <c r="H44" s="371" t="n"/>
      <c r="I44" s="202" t="n"/>
      <c r="J44" s="202">
        <f>J43/E44</f>
        <v/>
      </c>
    </row>
    <row r="46" ht="14.25" customFormat="1" customHeight="1" s="307">
      <c r="A46" s="300" t="inlineStr">
        <is>
          <t>Составил ______________________    А.Р. Маркова</t>
        </is>
      </c>
    </row>
    <row r="47" ht="14.25" customFormat="1" customHeight="1" s="307">
      <c r="A47" s="308" t="inlineStr">
        <is>
          <t xml:space="preserve">                         (подпись, инициалы, фамилия)</t>
        </is>
      </c>
    </row>
    <row r="48" ht="14.25" customFormat="1" customHeight="1" s="307">
      <c r="A48" s="300" t="n"/>
    </row>
    <row r="49" ht="14.25" customFormat="1" customHeight="1" s="307">
      <c r="A49" s="300" t="inlineStr">
        <is>
          <t>Проверил ______________________        А.В. Костянецкая</t>
        </is>
      </c>
    </row>
    <row r="50" ht="14.25" customFormat="1" customHeight="1" s="307">
      <c r="A50" s="308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1" t="inlineStr">
        <is>
          <t>Приложение №6</t>
        </is>
      </c>
    </row>
    <row r="2" ht="21.75" customHeight="1" s="317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6 кВ сечением 1000 мм2.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15" customHeight="1" s="317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7">
      <c r="A9" s="240" t="n"/>
      <c r="B9" s="367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17">
      <c r="A10" s="368" t="n"/>
      <c r="B10" s="356" t="n"/>
      <c r="C10" s="367" t="inlineStr">
        <is>
          <t>ИТОГО ИНЖЕНЕРНОЕ ОБОРУДОВАНИЕ</t>
        </is>
      </c>
      <c r="D10" s="356" t="n"/>
      <c r="E10" s="142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17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2" t="n">
        <v>0</v>
      </c>
    </row>
    <row r="13" ht="19.5" customHeight="1" s="317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2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0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0" t="n"/>
      <c r="B17" s="307" t="n"/>
      <c r="C17" s="307" t="n"/>
      <c r="D17" s="305" t="n"/>
      <c r="E17" s="305" t="n"/>
      <c r="F17" s="305" t="n"/>
      <c r="G17" s="305" t="n"/>
    </row>
    <row r="18">
      <c r="A18" s="300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2" sqref="A12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300" t="n"/>
      <c r="C1" s="300" t="n"/>
      <c r="D1" s="381" t="inlineStr">
        <is>
          <t>Приложение №7</t>
        </is>
      </c>
    </row>
    <row r="2" ht="25.95" customHeight="1" s="317">
      <c r="A2" s="381" t="n"/>
      <c r="B2" s="381" t="n"/>
      <c r="C2" s="381" t="n"/>
      <c r="D2" s="381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300" t="n"/>
      <c r="B7" s="300" t="n"/>
      <c r="C7" s="300" t="n"/>
      <c r="D7" s="300" t="n"/>
    </row>
    <row r="8" ht="14.4" customHeight="1" s="317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7">
      <c r="A9" s="435" t="n"/>
      <c r="B9" s="435" t="n"/>
      <c r="C9" s="435" t="n"/>
      <c r="D9" s="435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" customHeight="1" s="317">
      <c r="A11" s="368" t="inlineStr">
        <is>
          <t>К1-14-1</t>
        </is>
      </c>
      <c r="B11" s="368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0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0" t="n"/>
      <c r="B15" s="307" t="n"/>
      <c r="C15" s="307" t="n"/>
      <c r="D15" s="305" t="n"/>
    </row>
    <row r="16">
      <c r="A16" s="300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7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17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7">
      <c r="B10" s="352" t="n">
        <v>1</v>
      </c>
      <c r="C10" s="352" t="n">
        <v>2</v>
      </c>
      <c r="D10" s="352" t="n">
        <v>3</v>
      </c>
    </row>
    <row r="11" ht="45" customHeight="1" s="317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7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17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17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17">
      <c r="B15" s="352" t="inlineStr">
        <is>
          <t>Временные здания и сооружения</t>
        </is>
      </c>
      <c r="C15" s="35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7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17">
      <c r="B17" s="352" t="inlineStr">
        <is>
          <t>Пусконаладочные работы*</t>
        </is>
      </c>
      <c r="C17" s="352" t="n"/>
      <c r="D17" s="170" t="inlineStr">
        <is>
          <t>Расчет</t>
        </is>
      </c>
    </row>
    <row r="18" ht="31.65" customHeight="1" s="317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7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70" t="n">
        <v>0.002</v>
      </c>
    </row>
    <row r="20" ht="24" customHeight="1" s="317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70" t="n">
        <v>0.03</v>
      </c>
    </row>
    <row r="21" ht="18.75" customHeight="1" s="317">
      <c r="B21" s="254" t="n"/>
    </row>
    <row r="22" ht="18.75" customHeight="1" s="317">
      <c r="B22" s="254" t="n"/>
    </row>
    <row r="23" ht="18.75" customHeight="1" s="317">
      <c r="B23" s="254" t="n"/>
    </row>
    <row r="24" ht="18.75" customHeight="1" s="317">
      <c r="B24" s="254" t="n"/>
    </row>
    <row r="27">
      <c r="B27" s="300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0" t="n"/>
      <c r="C29" s="307" t="n"/>
    </row>
    <row r="30">
      <c r="B30" s="300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2" t="n"/>
      <c r="D10" s="352" t="n"/>
      <c r="E10" s="449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0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1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2025-01-24T12:04:16Z</dcterms:modified>
  <cp:lastModifiedBy>user1</cp:lastModifiedBy>
</cp:coreProperties>
</file>