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5" zoomScale="60" zoomScaleNormal="70" workbookViewId="0">
      <selection activeCell="J28" sqref="J28"/>
    </sheetView>
  </sheetViews>
  <sheetFormatPr baseColWidth="8" defaultColWidth="9.109375" defaultRowHeight="14.4"/>
  <cols>
    <col width="9.109375" customWidth="1" style="317" min="1" max="2"/>
    <col width="36.88671875" customWidth="1" style="317" min="3" max="3"/>
    <col width="39.33203125" customWidth="1" style="317" min="4" max="4"/>
    <col width="9.109375" customWidth="1" style="317" min="5" max="5"/>
  </cols>
  <sheetData>
    <row r="3" ht="15.75" customHeight="1" s="317">
      <c r="B3" s="347" t="inlineStr">
        <is>
          <t>Приложение № 1</t>
        </is>
      </c>
    </row>
    <row r="4" ht="18.75" customHeight="1" s="317">
      <c r="B4" s="348" t="inlineStr">
        <is>
          <t>Сравнительная таблица отбора объекта-представителя</t>
        </is>
      </c>
    </row>
    <row r="5" ht="78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77" t="n"/>
      <c r="C6" s="277" t="n"/>
      <c r="D6" s="277" t="n"/>
    </row>
    <row r="7" ht="36" customHeight="1" s="317">
      <c r="B7" s="346" t="inlineStr">
        <is>
          <t>Наименование разрабатываемого показателя УНЦ -  КЛ 330 кВ (с алюминиевой жилой) сечение жилы 1000 мм2</t>
        </is>
      </c>
    </row>
    <row r="8" ht="15.75" customHeight="1" s="317">
      <c r="B8" s="346" t="inlineStr">
        <is>
          <t>Сопоставимый уровень цен: 4 кв.  2016 г.</t>
        </is>
      </c>
    </row>
    <row r="9" ht="15.75" customHeight="1" s="317">
      <c r="B9" s="346" t="inlineStr">
        <is>
          <t>Единица измерения  — 1 км</t>
        </is>
      </c>
    </row>
    <row r="10" ht="18.75" customHeight="1" s="317">
      <c r="B10" s="278" t="n"/>
    </row>
    <row r="11" ht="15.75" customHeight="1" s="317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</row>
    <row r="12" ht="31.5" customHeight="1" s="317">
      <c r="B12" s="352" t="n">
        <v>1</v>
      </c>
      <c r="C12" s="331" t="inlineStr">
        <is>
          <t>Наименование объекта-представителя</t>
        </is>
      </c>
      <c r="D12" s="352" t="inlineStr">
        <is>
          <t>КВЛ 330 кВ Ленинградская АЭС -2-Пулковская-Южная</t>
        </is>
      </c>
      <c r="E12" s="282" t="n"/>
      <c r="F12" s="282" t="n"/>
      <c r="G12" s="282" t="n"/>
      <c r="H12" s="282" t="n"/>
      <c r="I12" s="282" t="n"/>
      <c r="J12" s="282" t="n"/>
      <c r="K12" s="282" t="n"/>
      <c r="L12" s="282" t="n"/>
    </row>
    <row r="13" ht="31.5" customHeight="1" s="317">
      <c r="B13" s="352" t="n">
        <v>2</v>
      </c>
      <c r="C13" s="331" t="inlineStr">
        <is>
          <t>Наименование субъекта Российской Федерации</t>
        </is>
      </c>
      <c r="D13" s="352" t="inlineStr">
        <is>
          <t>Ленинградская область</t>
        </is>
      </c>
    </row>
    <row r="14" ht="15.75" customHeight="1" s="317">
      <c r="B14" s="352" t="n">
        <v>3</v>
      </c>
      <c r="C14" s="331" t="inlineStr">
        <is>
          <t>Климатический район и подрайон</t>
        </is>
      </c>
      <c r="D14" s="352" t="inlineStr">
        <is>
          <t>IIВ</t>
        </is>
      </c>
    </row>
    <row r="15" ht="15.75" customHeight="1" s="317">
      <c r="B15" s="352" t="n">
        <v>4</v>
      </c>
      <c r="C15" s="331" t="inlineStr">
        <is>
          <t>Мощность объекта</t>
        </is>
      </c>
      <c r="D15" s="352" t="n">
        <v>1</v>
      </c>
    </row>
    <row r="16" ht="94.5" customHeight="1" s="317">
      <c r="B16" s="352" t="n">
        <v>5</v>
      </c>
      <c r="C16" s="2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Кабель алюминиевый 330кВ 3х1000</t>
        </is>
      </c>
    </row>
    <row r="17" ht="78.75" customHeight="1" s="317">
      <c r="B17" s="352" t="n">
        <v>6</v>
      </c>
      <c r="C17" s="2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6">
        <f>SUM(D18:D21)</f>
        <v/>
      </c>
    </row>
    <row r="18" ht="15.75" customHeight="1" s="317">
      <c r="B18" s="286" t="inlineStr">
        <is>
          <t>6.1</t>
        </is>
      </c>
      <c r="C18" s="331" t="inlineStr">
        <is>
          <t>строительно-монтажные работы</t>
        </is>
      </c>
      <c r="D18" s="316" t="n">
        <v>24469.56</v>
      </c>
    </row>
    <row r="19" ht="15.75" customHeight="1" s="317">
      <c r="B19" s="286" t="inlineStr">
        <is>
          <t>6.2</t>
        </is>
      </c>
      <c r="C19" s="331" t="inlineStr">
        <is>
          <t>оборудование и инвентарь</t>
        </is>
      </c>
      <c r="D19" s="352" t="inlineStr">
        <is>
          <t>-</t>
        </is>
      </c>
    </row>
    <row r="20" ht="15.75" customHeight="1" s="317">
      <c r="B20" s="286" t="inlineStr">
        <is>
          <t>6.3</t>
        </is>
      </c>
      <c r="C20" s="331" t="inlineStr">
        <is>
          <t>пусконаладочные работы</t>
        </is>
      </c>
      <c r="D20" s="352" t="inlineStr">
        <is>
          <t>-</t>
        </is>
      </c>
    </row>
    <row r="21" ht="31.5" customHeight="1" s="317">
      <c r="B21" s="286" t="inlineStr">
        <is>
          <t>6.4</t>
        </is>
      </c>
      <c r="C21" s="331" t="inlineStr">
        <is>
          <t>прочие и лимитированные затраты</t>
        </is>
      </c>
      <c r="D21" s="352" t="inlineStr">
        <is>
          <t>-</t>
        </is>
      </c>
    </row>
    <row r="22" ht="15.75" customHeight="1" s="317">
      <c r="B22" s="352" t="n">
        <v>7</v>
      </c>
      <c r="C22" s="331" t="inlineStr">
        <is>
          <t>Сопоставимый уровень цен</t>
        </is>
      </c>
      <c r="D22" s="352" t="inlineStr">
        <is>
          <t>4 кв.  2016 г.</t>
        </is>
      </c>
    </row>
    <row r="23" ht="110.25" customHeight="1" s="317">
      <c r="B23" s="352" t="n">
        <v>8</v>
      </c>
      <c r="C23" s="2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6">
        <f>D17</f>
        <v/>
      </c>
    </row>
    <row r="24" ht="47.25" customHeight="1" s="317">
      <c r="B24" s="352" t="n">
        <v>9</v>
      </c>
      <c r="C24" s="284" t="inlineStr">
        <is>
          <t>Приведенная сметная стоимость на единицу мощности, тыс. руб. (строка 8/строку 4)</t>
        </is>
      </c>
      <c r="D24" s="316">
        <f>D23/D15</f>
        <v/>
      </c>
    </row>
    <row r="25" ht="15.75" customHeight="1" s="317">
      <c r="B25" s="287" t="n"/>
      <c r="C25" s="288" t="n"/>
      <c r="D25" s="288" t="n"/>
    </row>
    <row r="26">
      <c r="B26" s="298" t="inlineStr">
        <is>
          <t>Составил ______________________        Е.А. Князева</t>
        </is>
      </c>
      <c r="C26" s="305" t="n"/>
    </row>
    <row r="27">
      <c r="B27" s="306" t="inlineStr">
        <is>
          <t xml:space="preserve">                         (подпись, инициалы, фамилия)</t>
        </is>
      </c>
      <c r="C27" s="305" t="n"/>
    </row>
    <row r="28">
      <c r="B28" s="298" t="n"/>
      <c r="C28" s="305" t="n"/>
    </row>
    <row r="29">
      <c r="B29" s="298" t="inlineStr">
        <is>
          <t>Проверил ______________________        А.В. Костянецкая</t>
        </is>
      </c>
      <c r="C29" s="305" t="n"/>
    </row>
    <row r="30">
      <c r="B30" s="306" t="inlineStr">
        <is>
          <t xml:space="preserve">                        (подпись, инициалы, фамилия)</t>
        </is>
      </c>
      <c r="C30" s="305" t="n"/>
    </row>
    <row r="31" ht="15.75" customHeight="1" s="317">
      <c r="B31" s="288" t="n"/>
      <c r="C31" s="288" t="n"/>
      <c r="D31" s="28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7" t="inlineStr">
        <is>
          <t>Приложение № 2</t>
        </is>
      </c>
      <c r="K3" s="287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17">
      <c r="B6" s="346" t="inlineStr">
        <is>
          <t>Наименование разрабатываемого показателя УНЦ -  КЛ 330 кВ (с алюминиевой жилой) сечение жилы 1000 мм2</t>
        </is>
      </c>
    </row>
    <row r="7">
      <c r="B7" s="346" t="inlineStr">
        <is>
          <t>Единица измерения  — 1 км</t>
        </is>
      </c>
    </row>
    <row r="8" ht="18.75" customHeight="1" s="317">
      <c r="B8" s="278" t="n"/>
    </row>
    <row r="9" ht="15.75" customHeight="1" s="317">
      <c r="A9" s="319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  <c r="K9" s="319" t="n"/>
      <c r="L9" s="319" t="n"/>
    </row>
    <row r="10" ht="15.75" customHeight="1" s="317">
      <c r="A10" s="319" t="n"/>
      <c r="B10" s="433" t="n"/>
      <c r="C10" s="433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31" t="n"/>
      <c r="H10" s="431" t="n"/>
      <c r="I10" s="431" t="n"/>
      <c r="J10" s="432" t="n"/>
      <c r="K10" s="319" t="n"/>
      <c r="L10" s="319" t="n"/>
    </row>
    <row r="11" ht="68.40000000000001" customHeight="1" s="317">
      <c r="A11" s="319" t="n"/>
      <c r="B11" s="434" t="n"/>
      <c r="C11" s="434" t="n"/>
      <c r="D11" s="434" t="n"/>
      <c r="E11" s="434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19" t="n"/>
      <c r="L11" s="319" t="n"/>
    </row>
    <row r="12" ht="91.5" customHeight="1" s="317">
      <c r="A12" s="319" t="n"/>
      <c r="B12" s="320" t="n">
        <v>1</v>
      </c>
      <c r="C12" s="336" t="inlineStr">
        <is>
          <t>Кабель алюминиевый 330кВ 3х1000</t>
        </is>
      </c>
      <c r="D12" s="309" t="inlineStr">
        <is>
          <t>02-04-02</t>
        </is>
      </c>
      <c r="E12" s="331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310" t="n"/>
      <c r="G12" s="310">
        <f>24469563.27/1000</f>
        <v/>
      </c>
      <c r="H12" s="310" t="n"/>
      <c r="I12" s="310" t="n"/>
      <c r="J12" s="311">
        <f>SUM(F12:I12)</f>
        <v/>
      </c>
      <c r="K12" s="312" t="n"/>
      <c r="L12" s="312" t="n"/>
    </row>
    <row r="13" ht="15" customHeight="1" s="317">
      <c r="A13" s="319" t="n"/>
      <c r="B13" s="350" t="inlineStr">
        <is>
          <t>Всего по объекту:</t>
        </is>
      </c>
      <c r="C13" s="431" t="n"/>
      <c r="D13" s="431" t="n"/>
      <c r="E13" s="432" t="n"/>
      <c r="F13" s="314" t="n"/>
      <c r="G13" s="314">
        <f>G12</f>
        <v/>
      </c>
      <c r="H13" s="314" t="n"/>
      <c r="I13" s="314" t="n"/>
      <c r="J13" s="314">
        <f>J12</f>
        <v/>
      </c>
      <c r="K13" s="312" t="n"/>
      <c r="L13" s="312" t="n"/>
    </row>
    <row r="14" ht="15.75" customHeight="1" s="317">
      <c r="A14" s="319" t="n"/>
      <c r="B14" s="350" t="inlineStr">
        <is>
          <t>Всего по объекту в сопоставимом уровне цен 4 кв. 2016 г. :</t>
        </is>
      </c>
      <c r="C14" s="431" t="n"/>
      <c r="D14" s="431" t="n"/>
      <c r="E14" s="432" t="n"/>
      <c r="F14" s="314" t="n"/>
      <c r="G14" s="314">
        <f>G13</f>
        <v/>
      </c>
      <c r="H14" s="314" t="n"/>
      <c r="I14" s="314" t="n"/>
      <c r="J14" s="314">
        <f>J13</f>
        <v/>
      </c>
      <c r="K14" s="319" t="n"/>
      <c r="L14" s="312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298" t="inlineStr">
        <is>
          <t>Составил ______________________     А.Р. Маркова</t>
        </is>
      </c>
      <c r="D18" s="305" t="n"/>
      <c r="E18" s="305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6" t="inlineStr">
        <is>
          <t xml:space="preserve">                         (подпись, инициалы, фамилия)</t>
        </is>
      </c>
      <c r="D19" s="305" t="n"/>
      <c r="E19" s="305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298" t="n"/>
      <c r="D20" s="305" t="n"/>
      <c r="E20" s="305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298" t="inlineStr">
        <is>
          <t>Проверил ______________________        А.В. Костянецкая</t>
        </is>
      </c>
      <c r="D21" s="305" t="n"/>
      <c r="E21" s="305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6" t="inlineStr">
        <is>
          <t xml:space="preserve">                        (подпись, инициалы, фамилия)</t>
        </is>
      </c>
      <c r="D22" s="305" t="n"/>
      <c r="E22" s="305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/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0" zoomScale="85" workbookViewId="0">
      <selection activeCell="C31" sqref="C31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7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7">
      <c r="A4" s="348" t="n"/>
      <c r="B4" s="348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57" t="inlineStr">
        <is>
          <t>Наименование разрабатываемого показателя УНЦ -  КЛ 330 кВ (с алюминиевой жилой) сечение жилы 1000 мм2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17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32" t="n"/>
    </row>
    <row r="9" ht="40.65" customHeight="1" s="317">
      <c r="A9" s="434" t="n"/>
      <c r="B9" s="434" t="n"/>
      <c r="C9" s="434" t="n"/>
      <c r="D9" s="434" t="n"/>
      <c r="E9" s="434" t="n"/>
      <c r="F9" s="434" t="n"/>
      <c r="G9" s="352" t="inlineStr">
        <is>
          <t>на ед.изм.</t>
        </is>
      </c>
      <c r="H9" s="352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24">
      <c r="A11" s="354" t="inlineStr">
        <is>
          <t>Затраты труда рабочих</t>
        </is>
      </c>
      <c r="B11" s="431" t="n"/>
      <c r="C11" s="431" t="n"/>
      <c r="D11" s="431" t="n"/>
      <c r="E11" s="432" t="n"/>
      <c r="F11" s="435">
        <f>SUM(F12:F12)</f>
        <v/>
      </c>
      <c r="G11" s="249" t="n"/>
      <c r="H11" s="435">
        <f>SUM(H12:H12)</f>
        <v/>
      </c>
    </row>
    <row r="12">
      <c r="A12" s="385" t="n">
        <v>1</v>
      </c>
      <c r="B12" s="227" t="n"/>
      <c r="C12" s="257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85" t="inlineStr">
        <is>
          <t>чел.-ч</t>
        </is>
      </c>
      <c r="F12" s="364" t="n">
        <v>1174.8</v>
      </c>
      <c r="G12" s="436" t="n">
        <v>9.619999999999999</v>
      </c>
      <c r="H12" s="244">
        <f>ROUND(F12*G12,2)</f>
        <v/>
      </c>
      <c r="M12" s="437" t="n"/>
    </row>
    <row r="13">
      <c r="A13" s="353" t="inlineStr">
        <is>
          <t>Затраты труда машинистов</t>
        </is>
      </c>
      <c r="B13" s="431" t="n"/>
      <c r="C13" s="431" t="n"/>
      <c r="D13" s="431" t="n"/>
      <c r="E13" s="432" t="n"/>
      <c r="F13" s="354" t="n"/>
      <c r="G13" s="225" t="n"/>
      <c r="H13" s="435">
        <f>H14</f>
        <v/>
      </c>
    </row>
    <row r="14">
      <c r="A14" s="385" t="n">
        <v>2</v>
      </c>
      <c r="B14" s="355" t="n"/>
      <c r="C14" s="260" t="n">
        <v>2</v>
      </c>
      <c r="D14" s="261" t="inlineStr">
        <is>
          <t>Затраты труда машинистов</t>
        </is>
      </c>
      <c r="E14" s="385" t="inlineStr">
        <is>
          <t>чел.-ч</t>
        </is>
      </c>
      <c r="F14" s="385" t="n">
        <v>82.7</v>
      </c>
      <c r="G14" s="244" t="n"/>
      <c r="H14" s="436" t="n">
        <v>969.6</v>
      </c>
    </row>
    <row r="15" customFormat="1" s="224">
      <c r="A15" s="354" t="inlineStr">
        <is>
          <t>Машины и механизмы</t>
        </is>
      </c>
      <c r="B15" s="431" t="n"/>
      <c r="C15" s="431" t="n"/>
      <c r="D15" s="431" t="n"/>
      <c r="E15" s="432" t="n"/>
      <c r="F15" s="354" t="n"/>
      <c r="G15" s="225" t="n"/>
      <c r="H15" s="435">
        <f>SUM(H16:H25)</f>
        <v/>
      </c>
    </row>
    <row r="16" ht="25.5" customHeight="1" s="317">
      <c r="A16" s="385" t="n">
        <v>3</v>
      </c>
      <c r="B16" s="355" t="n"/>
      <c r="C16" s="260" t="inlineStr">
        <is>
          <t>91.05.05-018</t>
        </is>
      </c>
      <c r="D16" s="261" t="inlineStr">
        <is>
          <t>Краны на автомобильном ходу, грузоподъемность 63 т</t>
        </is>
      </c>
      <c r="E16" s="385" t="inlineStr">
        <is>
          <t>маш.час</t>
        </is>
      </c>
      <c r="F16" s="385" t="n">
        <v>15.6</v>
      </c>
      <c r="G16" s="263" t="n">
        <v>823.23</v>
      </c>
      <c r="H16" s="244">
        <f>ROUND(F16*G16,2)</f>
        <v/>
      </c>
      <c r="I16" s="269" t="n"/>
      <c r="J16" s="269" t="n"/>
      <c r="L16" s="269" t="n"/>
    </row>
    <row r="17" ht="25.5" customFormat="1" customHeight="1" s="224">
      <c r="A17" s="385" t="n">
        <v>4</v>
      </c>
      <c r="B17" s="355" t="n"/>
      <c r="C17" s="260" t="inlineStr">
        <is>
          <t>91.06.03-012</t>
        </is>
      </c>
      <c r="D17" s="261" t="inlineStr">
        <is>
          <t>Лебедки-прицепы гидравлические для протяжки кабеля, тяговое усилие 10 т</t>
        </is>
      </c>
      <c r="E17" s="385" t="inlineStr">
        <is>
          <t>маш.час</t>
        </is>
      </c>
      <c r="F17" s="385" t="n">
        <v>28.1</v>
      </c>
      <c r="G17" s="263" t="n">
        <v>244.95</v>
      </c>
      <c r="H17" s="244">
        <f>ROUND(F17*G17,2)</f>
        <v/>
      </c>
      <c r="I17" s="269" t="n"/>
      <c r="J17" s="269" t="n"/>
      <c r="K17" s="270" t="n"/>
      <c r="L17" s="269" t="n"/>
    </row>
    <row r="18">
      <c r="A18" s="385" t="n">
        <v>5</v>
      </c>
      <c r="B18" s="355" t="n"/>
      <c r="C18" s="260" t="inlineStr">
        <is>
          <t>91.14.04-003</t>
        </is>
      </c>
      <c r="D18" s="261" t="inlineStr">
        <is>
          <t>Тягачи седельные, грузоподъемность 30 т</t>
        </is>
      </c>
      <c r="E18" s="385" t="inlineStr">
        <is>
          <t>маш.час</t>
        </is>
      </c>
      <c r="F18" s="385" t="n">
        <v>12.5</v>
      </c>
      <c r="G18" s="263" t="n">
        <v>120.31</v>
      </c>
      <c r="H18" s="244">
        <f>ROUND(F18*G18,2)</f>
        <v/>
      </c>
      <c r="I18" s="269" t="n"/>
      <c r="J18" s="269" t="n"/>
      <c r="L18" s="269" t="n"/>
    </row>
    <row r="19" ht="25.5" customHeight="1" s="317">
      <c r="A19" s="385" t="n">
        <v>6</v>
      </c>
      <c r="B19" s="355" t="n"/>
      <c r="C19" s="260" t="inlineStr">
        <is>
          <t>91.05.13-001</t>
        </is>
      </c>
      <c r="D19" s="261" t="inlineStr">
        <is>
          <t>Автомобили бортовые, грузоподъемность до 6 т, с краном-манипулятором-4,0 т</t>
        </is>
      </c>
      <c r="E19" s="385" t="inlineStr">
        <is>
          <t>маш.час</t>
        </is>
      </c>
      <c r="F19" s="385" t="n">
        <v>1.8</v>
      </c>
      <c r="G19" s="263" t="n">
        <v>288.03</v>
      </c>
      <c r="H19" s="244">
        <f>ROUND(F19*G19,2)</f>
        <v/>
      </c>
      <c r="I19" s="269" t="n"/>
      <c r="J19" s="269" t="n"/>
      <c r="L19" s="269" t="n"/>
    </row>
    <row r="20" ht="25.5" customHeight="1" s="317">
      <c r="A20" s="385" t="n">
        <v>7</v>
      </c>
      <c r="B20" s="355" t="n"/>
      <c r="C20" s="260" t="inlineStr">
        <is>
          <t>91.11.01-021</t>
        </is>
      </c>
      <c r="D20" s="261" t="inlineStr">
        <is>
          <t>Устройства подталкивающие для протяжки кабеля, тяговое усилие 800 кг</t>
        </is>
      </c>
      <c r="E20" s="385" t="inlineStr">
        <is>
          <t>маш.час</t>
        </is>
      </c>
      <c r="F20" s="385" t="n">
        <v>19.9</v>
      </c>
      <c r="G20" s="263" t="n">
        <v>25.37</v>
      </c>
      <c r="H20" s="244">
        <f>ROUND(F20*G20,2)</f>
        <v/>
      </c>
      <c r="I20" s="269" t="n"/>
      <c r="J20" s="269" t="n"/>
      <c r="L20" s="269" t="n"/>
    </row>
    <row r="21">
      <c r="A21" s="385" t="n">
        <v>8</v>
      </c>
      <c r="B21" s="355" t="n"/>
      <c r="C21" s="260" t="inlineStr">
        <is>
          <t>91.14.05-002</t>
        </is>
      </c>
      <c r="D21" s="261" t="inlineStr">
        <is>
          <t>Полуприцепы-тяжеловозы, грузоподъемность 40 т</t>
        </is>
      </c>
      <c r="E21" s="385" t="inlineStr">
        <is>
          <t>маш.час</t>
        </is>
      </c>
      <c r="F21" s="385" t="n">
        <v>12.5</v>
      </c>
      <c r="G21" s="263" t="n">
        <v>28.65</v>
      </c>
      <c r="H21" s="244">
        <f>ROUND(F21*G21,2)</f>
        <v/>
      </c>
      <c r="I21" s="269" t="n"/>
      <c r="J21" s="269" t="n"/>
      <c r="L21" s="269" t="n"/>
    </row>
    <row r="22">
      <c r="A22" s="385" t="n">
        <v>9</v>
      </c>
      <c r="B22" s="355" t="n"/>
      <c r="C22" s="260" t="inlineStr">
        <is>
          <t>91.16.01-002</t>
        </is>
      </c>
      <c r="D22" s="261" t="inlineStr">
        <is>
          <t>Электростанции передвижные, мощность 4 кВт</t>
        </is>
      </c>
      <c r="E22" s="385" t="inlineStr">
        <is>
          <t>маш.час</t>
        </is>
      </c>
      <c r="F22" s="385" t="n">
        <v>9.1</v>
      </c>
      <c r="G22" s="263" t="n">
        <v>27.11</v>
      </c>
      <c r="H22" s="244">
        <f>ROUND(F22*G22,2)</f>
        <v/>
      </c>
      <c r="I22" s="269" t="n"/>
      <c r="J22" s="269" t="n"/>
    </row>
    <row r="23">
      <c r="A23" s="385" t="n">
        <v>10</v>
      </c>
      <c r="B23" s="355" t="n"/>
      <c r="C23" s="260" t="inlineStr">
        <is>
          <t>91.17.04-091</t>
        </is>
      </c>
      <c r="D23" s="261" t="inlineStr">
        <is>
          <t>Горелки газовые инжекторные</t>
        </is>
      </c>
      <c r="E23" s="385" t="inlineStr">
        <is>
          <t>маш.час</t>
        </is>
      </c>
      <c r="F23" s="385" t="n">
        <v>9.1</v>
      </c>
      <c r="G23" s="263" t="n">
        <v>13.5</v>
      </c>
      <c r="H23" s="244">
        <f>ROUND(F23*G23,2)</f>
        <v/>
      </c>
      <c r="J23" s="269" t="n"/>
    </row>
    <row r="24">
      <c r="A24" s="385" t="n">
        <v>11</v>
      </c>
      <c r="B24" s="355" t="n"/>
      <c r="C24" s="260" t="inlineStr">
        <is>
          <t>91.21.15-022</t>
        </is>
      </c>
      <c r="D24" s="261" t="inlineStr">
        <is>
          <t>Пилы ленточные с поворотной пилорамой</t>
        </is>
      </c>
      <c r="E24" s="385" t="inlineStr">
        <is>
          <t>маш.час</t>
        </is>
      </c>
      <c r="F24" s="385" t="n">
        <v>9.1</v>
      </c>
      <c r="G24" s="263" t="n">
        <v>3.31</v>
      </c>
      <c r="H24" s="244">
        <f>ROUND(F24*G24,2)</f>
        <v/>
      </c>
      <c r="J24" s="269" t="n"/>
    </row>
    <row r="25" ht="26.4" customHeight="1" s="317">
      <c r="A25" s="385" t="n">
        <v>12</v>
      </c>
      <c r="B25" s="355" t="n"/>
      <c r="C25" s="260" t="inlineStr">
        <is>
          <t>91.06.01-002</t>
        </is>
      </c>
      <c r="D25" s="261" t="inlineStr">
        <is>
          <t>Домкраты гидравлические, грузоподъемность 6,3-25 т</t>
        </is>
      </c>
      <c r="E25" s="385" t="inlineStr">
        <is>
          <t>маш.час</t>
        </is>
      </c>
      <c r="F25" s="385" t="n">
        <v>46.7</v>
      </c>
      <c r="G25" s="263" t="n">
        <v>0.48</v>
      </c>
      <c r="H25" s="244">
        <f>ROUND(F25*G25,2)</f>
        <v/>
      </c>
      <c r="J25" s="269" t="n"/>
    </row>
    <row r="26">
      <c r="A26" s="354" t="inlineStr">
        <is>
          <t>Материалы</t>
        </is>
      </c>
      <c r="B26" s="431" t="n"/>
      <c r="C26" s="431" t="n"/>
      <c r="D26" s="431" t="n"/>
      <c r="E26" s="432" t="n"/>
      <c r="F26" s="354" t="n"/>
      <c r="G26" s="225" t="n"/>
      <c r="H26" s="435">
        <f>SUM(H27:H28)</f>
        <v/>
      </c>
    </row>
    <row r="27">
      <c r="A27" s="274" t="n">
        <v>13</v>
      </c>
      <c r="B27" s="274" t="n"/>
      <c r="C27" s="385" t="inlineStr">
        <is>
          <t>Прайс из СД ОП</t>
        </is>
      </c>
      <c r="D27" s="271" t="inlineStr">
        <is>
          <t>Кабель алюминиевый 330кВ 3х1000</t>
        </is>
      </c>
      <c r="E27" s="385" t="inlineStr">
        <is>
          <t>км</t>
        </is>
      </c>
      <c r="F27" s="385" t="n">
        <v>3.3</v>
      </c>
      <c r="G27" s="271" t="n">
        <v>1424396.56</v>
      </c>
      <c r="H27" s="244">
        <f>ROUND(F27*G27,2)</f>
        <v/>
      </c>
    </row>
    <row r="28">
      <c r="A28" s="274" t="n">
        <v>14</v>
      </c>
      <c r="B28" s="355" t="n"/>
      <c r="C28" s="260" t="inlineStr">
        <is>
          <t>01.3.02.09-0022</t>
        </is>
      </c>
      <c r="D28" s="261" t="inlineStr">
        <is>
          <t>Пропан-бутан смесь техническая</t>
        </is>
      </c>
      <c r="E28" s="385" t="inlineStr">
        <is>
          <t>кг</t>
        </is>
      </c>
      <c r="F28" s="385" t="n">
        <v>3.586</v>
      </c>
      <c r="G28" s="244" t="n">
        <v>6.09</v>
      </c>
      <c r="H28" s="244">
        <f>ROUND(F28*G28,2)</f>
        <v/>
      </c>
      <c r="I28" s="247" t="n"/>
      <c r="J28" s="269" t="n"/>
      <c r="K28" s="269" t="n"/>
    </row>
    <row r="31">
      <c r="B31" s="319" t="inlineStr">
        <is>
          <t>Составил ______________________     А.Р. Маркова</t>
        </is>
      </c>
    </row>
    <row r="32">
      <c r="B32" s="287" t="inlineStr">
        <is>
          <t xml:space="preserve">                         (подпись, инициалы, фамилия)</t>
        </is>
      </c>
    </row>
    <row r="34">
      <c r="B34" s="319" t="inlineStr">
        <is>
          <t>Проверил ______________________        А.В. Костянецкая</t>
        </is>
      </c>
    </row>
    <row r="35">
      <c r="B35" s="28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0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39" t="n"/>
      <c r="C6" s="298" t="n"/>
      <c r="D6" s="298" t="n"/>
      <c r="E6" s="298" t="n"/>
    </row>
    <row r="7" ht="25.5" customHeight="1" s="317">
      <c r="B7" s="359" t="inlineStr">
        <is>
          <t>Наименование разрабатываемого показателя УНЦ — КЛ 330 кВ (с алюминиевой жилой) сечение жилы 1000 мм2</t>
        </is>
      </c>
    </row>
    <row r="8">
      <c r="B8" s="360" t="inlineStr">
        <is>
          <t>Единица измерения  — 1 км</t>
        </is>
      </c>
    </row>
    <row r="9">
      <c r="B9" s="239" t="n"/>
      <c r="C9" s="298" t="n"/>
      <c r="D9" s="298" t="n"/>
      <c r="E9" s="298" t="n"/>
    </row>
    <row r="10" ht="51" customHeight="1" s="317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0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0">
        <f>'Прил.5 Расчет СМР и ОБ'!J22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0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0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0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0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0">
        <f>'Прил.5 Расчет СМР и ОБ'!J44</f>
        <v/>
      </c>
      <c r="D17" s="233">
        <f>C17/$C$24</f>
        <v/>
      </c>
      <c r="E17" s="233">
        <f>C17/$C$40</f>
        <v/>
      </c>
      <c r="G17" s="438" t="n"/>
    </row>
    <row r="18">
      <c r="B18" s="231" t="inlineStr">
        <is>
          <t>МАТЕРИАЛЫ, ВСЕГО:</t>
        </is>
      </c>
      <c r="C18" s="300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0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0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0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300">
        <f>C19+C20+C22</f>
        <v/>
      </c>
      <c r="D24" s="233">
        <f>C24/$C$24</f>
        <v/>
      </c>
      <c r="E24" s="233">
        <f>C24/$C$40</f>
        <v/>
      </c>
    </row>
    <row r="25" ht="25.5" customHeight="1" s="317">
      <c r="B25" s="231" t="inlineStr">
        <is>
          <t>ВСЕГО стоимость оборудования, в том числе</t>
        </is>
      </c>
      <c r="C25" s="300">
        <f>'Прил.5 Расчет СМР и ОБ'!J37</f>
        <v/>
      </c>
      <c r="D25" s="233" t="n"/>
      <c r="E25" s="233">
        <f>C25/$C$40</f>
        <v/>
      </c>
    </row>
    <row r="26" ht="25.5" customHeight="1" s="317">
      <c r="B26" s="231" t="inlineStr">
        <is>
          <t>стоимость оборудования технологического</t>
        </is>
      </c>
      <c r="C26" s="300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17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17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17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5" t="n">
        <v>0</v>
      </c>
      <c r="D31" s="231" t="n"/>
      <c r="E31" s="233">
        <f>C31/$C$40</f>
        <v/>
      </c>
    </row>
    <row r="32" ht="25.5" customHeight="1" s="317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17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17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7" t="n"/>
    </row>
    <row r="35" ht="76.65000000000001" customHeight="1" s="317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17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17">
      <c r="B38" s="231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31" t="n"/>
      <c r="E38" s="233">
        <f>C38/$C$40</f>
        <v/>
      </c>
    </row>
    <row r="39" ht="13.65" customHeight="1" s="317">
      <c r="B39" s="231" t="inlineStr">
        <is>
          <t>Непредвиденные расходы</t>
        </is>
      </c>
      <c r="C39" s="300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0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0">
        <f>C40/'Прил.5 Расчет СМР и ОБ'!E51</f>
        <v/>
      </c>
      <c r="D41" s="231" t="n"/>
      <c r="E41" s="231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А.Р. Маркова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0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37" workbookViewId="0">
      <selection activeCell="B53" sqref="B53"/>
    </sheetView>
  </sheetViews>
  <sheetFormatPr baseColWidth="8" defaultColWidth="9.109375" defaultRowHeight="14.4" outlineLevelRow="1"/>
  <cols>
    <col width="5.6640625" customWidth="1" style="305" min="1" max="1"/>
    <col width="22.664062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33203125" customWidth="1" style="305" min="7" max="7"/>
    <col width="12.6640625" customWidth="1" style="305" min="8" max="8"/>
    <col width="13.88671875" customWidth="1" style="305" min="9" max="9"/>
    <col width="17.6640625" customWidth="1" style="305" min="10" max="10"/>
    <col width="10.88671875" customWidth="1" style="305" min="11" max="11"/>
    <col width="9.109375" customWidth="1" style="305" min="12" max="12"/>
    <col width="9.109375" customWidth="1" style="317" min="13" max="13"/>
  </cols>
  <sheetData>
    <row r="1" s="317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7">
      <c r="A2" s="305" t="n"/>
      <c r="B2" s="305" t="n"/>
      <c r="C2" s="305" t="n"/>
      <c r="D2" s="305" t="n"/>
      <c r="E2" s="305" t="n"/>
      <c r="F2" s="305" t="n"/>
      <c r="G2" s="305" t="n"/>
      <c r="H2" s="361" t="inlineStr">
        <is>
          <t>Приложение №5</t>
        </is>
      </c>
      <c r="K2" s="305" t="n"/>
      <c r="L2" s="305" t="n"/>
      <c r="M2" s="305" t="n"/>
      <c r="N2" s="305" t="n"/>
    </row>
    <row r="3" s="317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298">
      <c r="A4" s="339" t="inlineStr">
        <is>
          <t>Расчет стоимости СМР и оборудования</t>
        </is>
      </c>
    </row>
    <row r="5" ht="12.75" customFormat="1" customHeight="1" s="298">
      <c r="A5" s="339" t="n"/>
      <c r="B5" s="339" t="n"/>
      <c r="C5" s="387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07" t="inlineStr">
        <is>
          <t>Наименование разрабатываемого показателя УНЦ</t>
        </is>
      </c>
      <c r="B6" s="206" t="n"/>
      <c r="C6" s="206" t="n"/>
      <c r="D6" s="367" t="inlineStr">
        <is>
          <t>КЛ 330 кВ (с алюминиевой жилой) сечение жилы 1000 мм2</t>
        </is>
      </c>
    </row>
    <row r="7" ht="12.75" customFormat="1" customHeight="1" s="298">
      <c r="A7" s="342" t="inlineStr">
        <is>
          <t>Единица измерения  — 1 км</t>
        </is>
      </c>
      <c r="I7" s="359" t="n"/>
      <c r="J7" s="359" t="n"/>
    </row>
    <row r="8" ht="13.65" customFormat="1" customHeight="1" s="298">
      <c r="A8" s="342" t="n"/>
    </row>
    <row r="9" ht="13.2" customFormat="1" customHeight="1" s="298"/>
    <row r="10" ht="27" customHeight="1" s="317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32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32" t="n"/>
      <c r="K10" s="305" t="n"/>
      <c r="L10" s="305" t="n"/>
      <c r="M10" s="305" t="n"/>
      <c r="N10" s="305" t="n"/>
    </row>
    <row r="11" ht="28.5" customHeight="1" s="317">
      <c r="A11" s="434" t="n"/>
      <c r="B11" s="434" t="n"/>
      <c r="C11" s="434" t="n"/>
      <c r="D11" s="434" t="n"/>
      <c r="E11" s="434" t="n"/>
      <c r="F11" s="364" t="inlineStr">
        <is>
          <t>на ед. изм.</t>
        </is>
      </c>
      <c r="G11" s="364" t="inlineStr">
        <is>
          <t>общая</t>
        </is>
      </c>
      <c r="H11" s="434" t="n"/>
      <c r="I11" s="364" t="inlineStr">
        <is>
          <t>на ед. изм.</t>
        </is>
      </c>
      <c r="J11" s="364" t="inlineStr">
        <is>
          <t>общая</t>
        </is>
      </c>
      <c r="K11" s="305" t="n"/>
      <c r="L11" s="305" t="n"/>
      <c r="M11" s="305" t="n"/>
      <c r="N11" s="305" t="n"/>
    </row>
    <row r="12" s="317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65" t="n">
        <v>9</v>
      </c>
      <c r="J12" s="365" t="n">
        <v>10</v>
      </c>
      <c r="K12" s="305" t="n"/>
      <c r="L12" s="305" t="n"/>
      <c r="M12" s="305" t="n"/>
      <c r="N12" s="305" t="n"/>
    </row>
    <row r="13">
      <c r="A13" s="364" t="n"/>
      <c r="B13" s="353" t="inlineStr">
        <is>
          <t>Затраты труда рабочих-строителей</t>
        </is>
      </c>
      <c r="C13" s="431" t="n"/>
      <c r="D13" s="431" t="n"/>
      <c r="E13" s="431" t="n"/>
      <c r="F13" s="431" t="n"/>
      <c r="G13" s="431" t="n"/>
      <c r="H13" s="432" t="n"/>
      <c r="I13" s="194" t="n"/>
      <c r="J13" s="194" t="n"/>
    </row>
    <row r="14" ht="25.5" customHeight="1" s="317">
      <c r="A14" s="364" t="n">
        <v>1</v>
      </c>
      <c r="B14" s="257" t="inlineStr">
        <is>
          <t>1-4-0</t>
        </is>
      </c>
      <c r="C14" s="372" t="inlineStr">
        <is>
          <t>Затраты труда рабочих-строителей среднего разряда (4,0)</t>
        </is>
      </c>
      <c r="D14" s="364" t="inlineStr">
        <is>
          <t>чел.-ч.</t>
        </is>
      </c>
      <c r="E14" s="439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5">
      <c r="A15" s="364" t="n"/>
      <c r="B15" s="364" t="n"/>
      <c r="C15" s="353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39">
        <f>SUM(E14:E14)</f>
        <v/>
      </c>
      <c r="F15" s="201" t="n"/>
      <c r="G15" s="201">
        <f>SUM(G14:G14)</f>
        <v/>
      </c>
      <c r="H15" s="375" t="n">
        <v>1</v>
      </c>
      <c r="I15" s="194" t="n"/>
      <c r="J15" s="201">
        <f>SUM(J14:J14)</f>
        <v/>
      </c>
    </row>
    <row r="16" ht="14.25" customFormat="1" customHeight="1" s="305">
      <c r="A16" s="364" t="n"/>
      <c r="B16" s="372" t="inlineStr">
        <is>
          <t>Затраты труда машинистов</t>
        </is>
      </c>
      <c r="C16" s="431" t="n"/>
      <c r="D16" s="431" t="n"/>
      <c r="E16" s="431" t="n"/>
      <c r="F16" s="431" t="n"/>
      <c r="G16" s="431" t="n"/>
      <c r="H16" s="432" t="n"/>
      <c r="I16" s="194" t="n"/>
      <c r="J16" s="194" t="n"/>
    </row>
    <row r="17" ht="14.25" customFormat="1" customHeight="1" s="305">
      <c r="A17" s="364" t="n">
        <v>2</v>
      </c>
      <c r="B17" s="364" t="n">
        <v>2</v>
      </c>
      <c r="C17" s="372" t="inlineStr">
        <is>
          <t>Затраты труда машинистов</t>
        </is>
      </c>
      <c r="D17" s="364" t="inlineStr">
        <is>
          <t>чел.-ч.</t>
        </is>
      </c>
      <c r="E17" s="439" t="n">
        <v>82.7</v>
      </c>
      <c r="F17" s="201">
        <f>G17/E17</f>
        <v/>
      </c>
      <c r="G17" s="201">
        <f>'Прил. 3'!H13</f>
        <v/>
      </c>
      <c r="H17" s="375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5">
      <c r="A18" s="364" t="n"/>
      <c r="B18" s="353" t="inlineStr">
        <is>
          <t>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194" t="n"/>
      <c r="J18" s="194" t="n"/>
    </row>
    <row r="19" ht="14.25" customFormat="1" customHeight="1" s="305">
      <c r="A19" s="364" t="n"/>
      <c r="B19" s="372" t="inlineStr">
        <is>
          <t>Основные машины и механизмы</t>
        </is>
      </c>
      <c r="C19" s="431" t="n"/>
      <c r="D19" s="431" t="n"/>
      <c r="E19" s="431" t="n"/>
      <c r="F19" s="431" t="n"/>
      <c r="G19" s="431" t="n"/>
      <c r="H19" s="432" t="n"/>
      <c r="I19" s="194" t="n"/>
      <c r="J19" s="194" t="n"/>
    </row>
    <row r="20" ht="25.5" customFormat="1" customHeight="1" s="305">
      <c r="A20" s="364" t="n">
        <v>3</v>
      </c>
      <c r="B20" s="260" t="inlineStr">
        <is>
          <t>91.05.05-018</t>
        </is>
      </c>
      <c r="C20" s="261" t="inlineStr">
        <is>
          <t>Краны на автомобильном ходу, грузоподъемность 63 т</t>
        </is>
      </c>
      <c r="D20" s="385" t="inlineStr">
        <is>
          <t>маш.час</t>
        </is>
      </c>
      <c r="E20" s="440" t="n">
        <v>15.6</v>
      </c>
      <c r="F20" s="263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5">
      <c r="A21" s="364" t="n">
        <v>4</v>
      </c>
      <c r="B21" s="260" t="inlineStr">
        <is>
          <t>91.06.03-012</t>
        </is>
      </c>
      <c r="C21" s="261" t="inlineStr">
        <is>
          <t>Лебедки-прицепы гидравлические для протяжки кабеля, тяговое усилие 10 т</t>
        </is>
      </c>
      <c r="D21" s="385" t="inlineStr">
        <is>
          <t>маш.час</t>
        </is>
      </c>
      <c r="E21" s="440" t="n">
        <v>28.1</v>
      </c>
      <c r="F21" s="263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5">
      <c r="A22" s="364" t="n"/>
      <c r="B22" s="364" t="n"/>
      <c r="C22" s="372" t="inlineStr">
        <is>
          <t>Итого основные машины и механизмы</t>
        </is>
      </c>
      <c r="D22" s="364" t="n"/>
      <c r="E22" s="439" t="n"/>
      <c r="F22" s="201" t="n"/>
      <c r="G22" s="201">
        <f>SUM(G20:G21)</f>
        <v/>
      </c>
      <c r="H22" s="375">
        <f>G22/G32</f>
        <v/>
      </c>
      <c r="I22" s="195" t="n"/>
      <c r="J22" s="201">
        <f>SUM(J20:J21)</f>
        <v/>
      </c>
    </row>
    <row r="23" outlineLevel="1" ht="14.25" customFormat="1" customHeight="1" s="305">
      <c r="A23" s="364" t="n">
        <v>5</v>
      </c>
      <c r="B23" s="260" t="inlineStr">
        <is>
          <t>91.14.04-003</t>
        </is>
      </c>
      <c r="C23" s="261" t="inlineStr">
        <is>
          <t>Тягачи седельные, грузоподъемность 30 т</t>
        </is>
      </c>
      <c r="D23" s="385" t="inlineStr">
        <is>
          <t>маш.час</t>
        </is>
      </c>
      <c r="E23" s="440" t="n">
        <v>12.5</v>
      </c>
      <c r="F23" s="263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05">
      <c r="A24" s="364" t="n">
        <v>6</v>
      </c>
      <c r="B24" s="260" t="inlineStr">
        <is>
          <t>91.05.13-001</t>
        </is>
      </c>
      <c r="C24" s="261" t="inlineStr">
        <is>
          <t>Автомобили бортовые, грузоподъемность до 6 т, с краном-манипулятором-4,0 т</t>
        </is>
      </c>
      <c r="D24" s="385" t="inlineStr">
        <is>
          <t>маш.час</t>
        </is>
      </c>
      <c r="E24" s="440" t="n">
        <v>1.8</v>
      </c>
      <c r="F24" s="263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05">
      <c r="A25" s="364" t="n">
        <v>7</v>
      </c>
      <c r="B25" s="260" t="inlineStr">
        <is>
          <t>91.11.01-021</t>
        </is>
      </c>
      <c r="C25" s="261" t="inlineStr">
        <is>
          <t>Устройства подталкивающие для протяжки кабеля, тяговое усилие 800 кг</t>
        </is>
      </c>
      <c r="D25" s="385" t="inlineStr">
        <is>
          <t>маш.час</t>
        </is>
      </c>
      <c r="E25" s="440" t="n">
        <v>19.9</v>
      </c>
      <c r="F25" s="263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05">
      <c r="A26" s="364" t="n">
        <v>8</v>
      </c>
      <c r="B26" s="260" t="inlineStr">
        <is>
          <t>91.14.05-002</t>
        </is>
      </c>
      <c r="C26" s="261" t="inlineStr">
        <is>
          <t>Полуприцепы-тяжеловозы, грузоподъемность 40 т</t>
        </is>
      </c>
      <c r="D26" s="385" t="inlineStr">
        <is>
          <t>маш.час</t>
        </is>
      </c>
      <c r="E26" s="440" t="n">
        <v>12.5</v>
      </c>
      <c r="F26" s="263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05">
      <c r="A27" s="364" t="n">
        <v>9</v>
      </c>
      <c r="B27" s="260" t="inlineStr">
        <is>
          <t>91.16.01-002</t>
        </is>
      </c>
      <c r="C27" s="261" t="inlineStr">
        <is>
          <t>Электростанции передвижные, мощность 4 кВт</t>
        </is>
      </c>
      <c r="D27" s="385" t="inlineStr">
        <is>
          <t>маш.час</t>
        </is>
      </c>
      <c r="E27" s="440" t="n">
        <v>9.1</v>
      </c>
      <c r="F27" s="263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05">
      <c r="A28" s="364" t="n">
        <v>10</v>
      </c>
      <c r="B28" s="260" t="inlineStr">
        <is>
          <t>91.17.04-091</t>
        </is>
      </c>
      <c r="C28" s="261" t="inlineStr">
        <is>
          <t>Горелки газовые инжекторные</t>
        </is>
      </c>
      <c r="D28" s="385" t="inlineStr">
        <is>
          <t>маш.час</t>
        </is>
      </c>
      <c r="E28" s="440" t="n">
        <v>9.1</v>
      </c>
      <c r="F28" s="263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05">
      <c r="A29" s="364" t="n">
        <v>11</v>
      </c>
      <c r="B29" s="260" t="inlineStr">
        <is>
          <t>91.21.15-022</t>
        </is>
      </c>
      <c r="C29" s="261" t="inlineStr">
        <is>
          <t>Пилы ленточные с поворотной пилорамой</t>
        </is>
      </c>
      <c r="D29" s="385" t="inlineStr">
        <is>
          <t>маш.час</t>
        </is>
      </c>
      <c r="E29" s="440" t="n">
        <v>9.1</v>
      </c>
      <c r="F29" s="263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05">
      <c r="A30" s="364" t="n">
        <v>12</v>
      </c>
      <c r="B30" s="260" t="inlineStr">
        <is>
          <t>91.06.01-002</t>
        </is>
      </c>
      <c r="C30" s="261" t="inlineStr">
        <is>
          <t>Домкраты гидравлические, грузоподъемность 6,3-25 т</t>
        </is>
      </c>
      <c r="D30" s="385" t="inlineStr">
        <is>
          <t>маш.час</t>
        </is>
      </c>
      <c r="E30" s="440" t="n">
        <v>46.7</v>
      </c>
      <c r="F30" s="263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05">
      <c r="A31" s="364" t="n"/>
      <c r="B31" s="364" t="n"/>
      <c r="C31" s="372" t="inlineStr">
        <is>
          <t>Итого прочие машины и механизмы</t>
        </is>
      </c>
      <c r="D31" s="364" t="n"/>
      <c r="E31" s="373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05">
      <c r="A32" s="364" t="n"/>
      <c r="B32" s="364" t="n"/>
      <c r="C32" s="353" t="inlineStr">
        <is>
          <t>Итого по разделу «Машины и механизмы»</t>
        </is>
      </c>
      <c r="D32" s="364" t="n"/>
      <c r="E32" s="373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05">
      <c r="A33" s="364" t="n"/>
      <c r="B33" s="353" t="inlineStr">
        <is>
          <t>Оборудование</t>
        </is>
      </c>
      <c r="C33" s="431" t="n"/>
      <c r="D33" s="431" t="n"/>
      <c r="E33" s="431" t="n"/>
      <c r="F33" s="431" t="n"/>
      <c r="G33" s="431" t="n"/>
      <c r="H33" s="432" t="n"/>
      <c r="I33" s="194" t="n"/>
      <c r="J33" s="194" t="n"/>
    </row>
    <row r="34">
      <c r="A34" s="364" t="n"/>
      <c r="B34" s="372" t="inlineStr">
        <is>
          <t>Основное оборудование</t>
        </is>
      </c>
      <c r="C34" s="431" t="n"/>
      <c r="D34" s="431" t="n"/>
      <c r="E34" s="431" t="n"/>
      <c r="F34" s="431" t="n"/>
      <c r="G34" s="431" t="n"/>
      <c r="H34" s="432" t="n"/>
      <c r="I34" s="194" t="n"/>
      <c r="J34" s="194" t="n"/>
      <c r="K34" s="305" t="n"/>
      <c r="L34" s="305" t="n"/>
    </row>
    <row r="35">
      <c r="A35" s="364" t="n"/>
      <c r="B35" s="364" t="n"/>
      <c r="C35" s="372" t="inlineStr">
        <is>
          <t>Итого основное оборудование</t>
        </is>
      </c>
      <c r="D35" s="364" t="n"/>
      <c r="E35" s="441" t="n"/>
      <c r="F35" s="374" t="n"/>
      <c r="G35" s="201" t="n">
        <v>0</v>
      </c>
      <c r="H35" s="203" t="n">
        <v>0</v>
      </c>
      <c r="I35" s="195" t="n"/>
      <c r="J35" s="201" t="n">
        <v>0</v>
      </c>
      <c r="K35" s="305" t="n"/>
      <c r="L35" s="305" t="n"/>
    </row>
    <row r="36">
      <c r="A36" s="364" t="n"/>
      <c r="B36" s="364" t="n"/>
      <c r="C36" s="372" t="inlineStr">
        <is>
          <t>Итого прочее оборудование</t>
        </is>
      </c>
      <c r="D36" s="364" t="n"/>
      <c r="E36" s="439" t="n"/>
      <c r="F36" s="374" t="n"/>
      <c r="G36" s="201" t="n">
        <v>0</v>
      </c>
      <c r="H36" s="203" t="n">
        <v>0</v>
      </c>
      <c r="I36" s="195" t="n"/>
      <c r="J36" s="201" t="n">
        <v>0</v>
      </c>
      <c r="K36" s="305" t="n"/>
      <c r="L36" s="305" t="n"/>
    </row>
    <row r="37">
      <c r="A37" s="364" t="n"/>
      <c r="B37" s="364" t="n"/>
      <c r="C37" s="353" t="inlineStr">
        <is>
          <t>Итого по разделу «Оборудование»</t>
        </is>
      </c>
      <c r="D37" s="364" t="n"/>
      <c r="E37" s="373" t="n"/>
      <c r="F37" s="374" t="n"/>
      <c r="G37" s="201">
        <f>G35+G36</f>
        <v/>
      </c>
      <c r="H37" s="203" t="n">
        <v>0</v>
      </c>
      <c r="I37" s="195" t="n"/>
      <c r="J37" s="201">
        <f>J36+J35</f>
        <v/>
      </c>
      <c r="K37" s="305" t="n"/>
      <c r="L37" s="305" t="n"/>
    </row>
    <row r="38" ht="25.5" customHeight="1" s="317">
      <c r="A38" s="364" t="n"/>
      <c r="B38" s="364" t="n"/>
      <c r="C38" s="372" t="inlineStr">
        <is>
          <t>в том числе технологическое оборудование</t>
        </is>
      </c>
      <c r="D38" s="364" t="n"/>
      <c r="E38" s="441" t="n"/>
      <c r="F38" s="374" t="n"/>
      <c r="G38" s="201">
        <f>'Прил.6 Расчет ОБ'!G12</f>
        <v/>
      </c>
      <c r="H38" s="375" t="n"/>
      <c r="I38" s="195" t="n"/>
      <c r="J38" s="201">
        <f>J37</f>
        <v/>
      </c>
      <c r="K38" s="305" t="n"/>
      <c r="L38" s="305" t="n"/>
    </row>
    <row r="39" ht="14.25" customFormat="1" customHeight="1" s="305">
      <c r="A39" s="364" t="n"/>
      <c r="B39" s="353" t="inlineStr">
        <is>
          <t>Материалы</t>
        </is>
      </c>
      <c r="C39" s="431" t="n"/>
      <c r="D39" s="431" t="n"/>
      <c r="E39" s="431" t="n"/>
      <c r="F39" s="431" t="n"/>
      <c r="G39" s="431" t="n"/>
      <c r="H39" s="432" t="n"/>
      <c r="I39" s="194" t="n"/>
      <c r="J39" s="194" t="n"/>
    </row>
    <row r="40" ht="14.25" customFormat="1" customHeight="1" s="305">
      <c r="A40" s="365" t="n"/>
      <c r="B40" s="368" t="inlineStr">
        <is>
          <t>Основные материалы</t>
        </is>
      </c>
      <c r="C40" s="442" t="n"/>
      <c r="D40" s="442" t="n"/>
      <c r="E40" s="442" t="n"/>
      <c r="F40" s="442" t="n"/>
      <c r="G40" s="442" t="n"/>
      <c r="H40" s="443" t="n"/>
      <c r="I40" s="209" t="n"/>
      <c r="J40" s="209" t="n"/>
    </row>
    <row r="41" ht="14.25" customFormat="1" customHeight="1" s="305">
      <c r="A41" s="364" t="n">
        <v>13</v>
      </c>
      <c r="B41" s="364" t="inlineStr">
        <is>
          <t>БЦ.81.732</t>
        </is>
      </c>
      <c r="C41" s="261" t="inlineStr">
        <is>
          <t>Кабель алюминиевый 330кВ 3х1000</t>
        </is>
      </c>
      <c r="D41" s="364" t="inlineStr">
        <is>
          <t>км</t>
        </is>
      </c>
      <c r="E41" s="441">
        <f>1*3.3</f>
        <v/>
      </c>
      <c r="F41" s="374">
        <f>ROUND(I41/'Прил. 10'!$D$13,2)</f>
        <v/>
      </c>
      <c r="G41" s="201">
        <f>ROUND(E41*F41,2)</f>
        <v/>
      </c>
      <c r="H41" s="203">
        <f>G41/$G$45</f>
        <v/>
      </c>
      <c r="I41" s="201" t="n">
        <v>8427359.710000001</v>
      </c>
      <c r="J41" s="201">
        <f>ROUND(I41*E41,2)</f>
        <v/>
      </c>
    </row>
    <row r="42" ht="14.25" customFormat="1" customHeight="1" s="305">
      <c r="A42" s="366" t="n"/>
      <c r="B42" s="211" t="n"/>
      <c r="C42" s="212" t="inlineStr">
        <is>
          <t>Итого основные материалы</t>
        </is>
      </c>
      <c r="D42" s="366" t="n"/>
      <c r="E42" s="444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05">
      <c r="A43" s="364" t="n">
        <v>14</v>
      </c>
      <c r="B43" s="260" t="inlineStr">
        <is>
          <t>01.3.02.09-0022</t>
        </is>
      </c>
      <c r="C43" s="261" t="inlineStr">
        <is>
          <t>Пропан-бутан смесь техническая</t>
        </is>
      </c>
      <c r="D43" s="385" t="inlineStr">
        <is>
          <t>кг</t>
        </is>
      </c>
      <c r="E43" s="440" t="n">
        <v>3.586</v>
      </c>
      <c r="F43" s="24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05">
      <c r="A44" s="364" t="n"/>
      <c r="B44" s="364" t="n"/>
      <c r="C44" s="372" t="inlineStr">
        <is>
          <t>Итого прочие материалы</t>
        </is>
      </c>
      <c r="D44" s="364" t="n"/>
      <c r="E44" s="441" t="n"/>
      <c r="F44" s="374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05">
      <c r="A45" s="364" t="n"/>
      <c r="B45" s="364" t="n"/>
      <c r="C45" s="353" t="inlineStr">
        <is>
          <t>Итого по разделу «Материалы»</t>
        </is>
      </c>
      <c r="D45" s="364" t="n"/>
      <c r="E45" s="373" t="n"/>
      <c r="F45" s="374" t="n"/>
      <c r="G45" s="201">
        <f>G42+G44</f>
        <v/>
      </c>
      <c r="H45" s="375">
        <f>G45/$G$45</f>
        <v/>
      </c>
      <c r="I45" s="201" t="n"/>
      <c r="J45" s="201">
        <f>J42+J44</f>
        <v/>
      </c>
    </row>
    <row r="46" ht="14.25" customFormat="1" customHeight="1" s="305">
      <c r="A46" s="364" t="n"/>
      <c r="B46" s="364" t="n"/>
      <c r="C46" s="372" t="inlineStr">
        <is>
          <t>ИТОГО ПО РМ</t>
        </is>
      </c>
      <c r="D46" s="364" t="n"/>
      <c r="E46" s="373" t="n"/>
      <c r="F46" s="374" t="n"/>
      <c r="G46" s="201">
        <f>G15+G32+G45</f>
        <v/>
      </c>
      <c r="H46" s="375" t="n"/>
      <c r="I46" s="201" t="n"/>
      <c r="J46" s="201">
        <f>J15+J32+J45</f>
        <v/>
      </c>
    </row>
    <row r="47" ht="14.25" customFormat="1" customHeight="1" s="305">
      <c r="A47" s="364" t="n"/>
      <c r="B47" s="364" t="n"/>
      <c r="C47" s="372" t="inlineStr">
        <is>
          <t>Накладные расходы</t>
        </is>
      </c>
      <c r="D47" s="197">
        <f>ROUND(G47/(G$17+$G$15),2)</f>
        <v/>
      </c>
      <c r="E47" s="373" t="n"/>
      <c r="F47" s="374" t="n"/>
      <c r="G47" s="201" t="n">
        <v>11903.06</v>
      </c>
      <c r="H47" s="375" t="n"/>
      <c r="I47" s="201" t="n"/>
      <c r="J47" s="201">
        <f>ROUND(D47*(J15+J17),2)</f>
        <v/>
      </c>
    </row>
    <row r="48" ht="14.25" customFormat="1" customHeight="1" s="305">
      <c r="A48" s="364" t="n"/>
      <c r="B48" s="364" t="n"/>
      <c r="C48" s="372" t="inlineStr">
        <is>
          <t>Сметная прибыль</t>
        </is>
      </c>
      <c r="D48" s="197">
        <f>ROUND(G48/(G$15+G$17),2)</f>
        <v/>
      </c>
      <c r="E48" s="373" t="n"/>
      <c r="F48" s="374" t="n"/>
      <c r="G48" s="201" t="n">
        <v>6258.31</v>
      </c>
      <c r="H48" s="375" t="n"/>
      <c r="I48" s="201" t="n"/>
      <c r="J48" s="201">
        <f>ROUND(D48*(J15+J17),2)</f>
        <v/>
      </c>
    </row>
    <row r="49" ht="14.25" customFormat="1" customHeight="1" s="305">
      <c r="A49" s="364" t="n"/>
      <c r="B49" s="364" t="n"/>
      <c r="C49" s="372" t="inlineStr">
        <is>
          <t>Итого СМР (с НР и СП)</t>
        </is>
      </c>
      <c r="D49" s="364" t="n"/>
      <c r="E49" s="373" t="n"/>
      <c r="F49" s="374" t="n"/>
      <c r="G49" s="201">
        <f>G15+G32+G45+G47+G48</f>
        <v/>
      </c>
      <c r="H49" s="375" t="n"/>
      <c r="I49" s="201" t="n"/>
      <c r="J49" s="201">
        <f>J15+J32+J45+J47+J48</f>
        <v/>
      </c>
    </row>
    <row r="50" ht="14.25" customFormat="1" customHeight="1" s="305">
      <c r="A50" s="364" t="n"/>
      <c r="B50" s="364" t="n"/>
      <c r="C50" s="372" t="inlineStr">
        <is>
          <t>ВСЕГО СМР + ОБОРУДОВАНИЕ</t>
        </is>
      </c>
      <c r="D50" s="364" t="n"/>
      <c r="E50" s="373" t="n"/>
      <c r="F50" s="374" t="n"/>
      <c r="G50" s="201">
        <f>G49+G37</f>
        <v/>
      </c>
      <c r="H50" s="375" t="n"/>
      <c r="I50" s="201" t="n"/>
      <c r="J50" s="201">
        <f>J49+J37</f>
        <v/>
      </c>
    </row>
    <row r="51" ht="34.5" customFormat="1" customHeight="1" s="305">
      <c r="A51" s="364" t="n"/>
      <c r="B51" s="364" t="n"/>
      <c r="C51" s="372" t="inlineStr">
        <is>
          <t>ИТОГО ПОКАЗАТЕЛЬ НА ЕД. ИЗМ.</t>
        </is>
      </c>
      <c r="D51" s="364" t="inlineStr">
        <is>
          <t>1 км</t>
        </is>
      </c>
      <c r="E51" s="441" t="n">
        <v>1</v>
      </c>
      <c r="F51" s="374" t="n"/>
      <c r="G51" s="201">
        <f>G50/E51</f>
        <v/>
      </c>
      <c r="H51" s="375" t="n"/>
      <c r="I51" s="201" t="n"/>
      <c r="J51" s="201">
        <f>J50/E51</f>
        <v/>
      </c>
    </row>
    <row r="53" ht="14.25" customFormat="1" customHeight="1" s="305">
      <c r="A53" s="298" t="inlineStr">
        <is>
          <t>Составил ______________________    А.Р. Маркова</t>
        </is>
      </c>
    </row>
    <row r="54" ht="14.25" customFormat="1" customHeight="1" s="305">
      <c r="A54" s="306" t="inlineStr">
        <is>
          <t xml:space="preserve">                         (подпись, инициалы, фамилия)</t>
        </is>
      </c>
    </row>
    <row r="55" ht="14.25" customFormat="1" customHeight="1" s="305">
      <c r="A55" s="298" t="n"/>
    </row>
    <row r="56" ht="14.25" customFormat="1" customHeight="1" s="305">
      <c r="A56" s="298" t="inlineStr">
        <is>
          <t>Проверил ______________________        А.В. Костянецкая</t>
        </is>
      </c>
    </row>
    <row r="57" ht="14.25" customFormat="1" customHeight="1" s="305">
      <c r="A57" s="306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0" t="inlineStr">
        <is>
          <t>Приложение №6</t>
        </is>
      </c>
    </row>
    <row r="2" ht="21.75" customHeight="1" s="317">
      <c r="A2" s="380" t="n"/>
      <c r="B2" s="380" t="n"/>
      <c r="C2" s="380" t="n"/>
      <c r="D2" s="380" t="n"/>
      <c r="E2" s="380" t="n"/>
      <c r="F2" s="380" t="n"/>
      <c r="G2" s="380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КЛ 330 кВ (с алюминиевой жилой) сечение жилы 1000 мм2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.15" customHeight="1" s="317">
      <c r="A6" s="385" t="inlineStr">
        <is>
          <t>№ пп.</t>
        </is>
      </c>
      <c r="B6" s="385" t="inlineStr">
        <is>
          <t>Код ресурса</t>
        </is>
      </c>
      <c r="C6" s="385" t="inlineStr">
        <is>
          <t>Наименование</t>
        </is>
      </c>
      <c r="D6" s="385" t="inlineStr">
        <is>
          <t>Ед. изм.</t>
        </is>
      </c>
      <c r="E6" s="364" t="inlineStr">
        <is>
          <t>Кол-во единиц по проектным данным</t>
        </is>
      </c>
      <c r="F6" s="385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17">
      <c r="A9" s="231" t="n"/>
      <c r="B9" s="372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17">
      <c r="A10" s="364" t="n"/>
      <c r="B10" s="353" t="n"/>
      <c r="C10" s="372" t="inlineStr">
        <is>
          <t>ИТОГО ИНЖЕНЕРНОЕ ОБОРУДОВАНИЕ</t>
        </is>
      </c>
      <c r="D10" s="353" t="n"/>
      <c r="E10" s="142" t="n"/>
      <c r="F10" s="374" t="n"/>
      <c r="G10" s="374" t="n">
        <v>0</v>
      </c>
    </row>
    <row r="11">
      <c r="A11" s="364" t="n"/>
      <c r="B11" s="372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25.5" customHeight="1" s="317">
      <c r="A12" s="364" t="n"/>
      <c r="B12" s="372" t="n"/>
      <c r="C12" s="372" t="inlineStr">
        <is>
          <t>ИТОГО ТЕХНОЛОГИЧЕСКОЕ ОБОРУДОВАНИЕ</t>
        </is>
      </c>
      <c r="D12" s="372" t="n"/>
      <c r="E12" s="384" t="n"/>
      <c r="F12" s="374" t="n"/>
      <c r="G12" s="201" t="n">
        <v>0</v>
      </c>
    </row>
    <row r="13" ht="19.5" customHeight="1" s="317">
      <c r="A13" s="364" t="n"/>
      <c r="B13" s="372" t="n"/>
      <c r="C13" s="372" t="inlineStr">
        <is>
          <t>Всего по разделу «Оборудование»</t>
        </is>
      </c>
      <c r="D13" s="372" t="n"/>
      <c r="E13" s="384" t="n"/>
      <c r="F13" s="374" t="n"/>
      <c r="G13" s="201">
        <f>G10+G12</f>
        <v/>
      </c>
    </row>
    <row r="14">
      <c r="A14" s="303" t="n"/>
      <c r="B14" s="304" t="n"/>
      <c r="C14" s="303" t="n"/>
      <c r="D14" s="303" t="n"/>
      <c r="E14" s="303" t="n"/>
      <c r="F14" s="303" t="n"/>
      <c r="G14" s="303" t="n"/>
    </row>
    <row r="15">
      <c r="A15" s="298" t="inlineStr">
        <is>
          <t>Составил ______________________    А.Р. Маркова</t>
        </is>
      </c>
      <c r="B15" s="305" t="n"/>
      <c r="C15" s="305" t="n"/>
      <c r="D15" s="303" t="n"/>
      <c r="E15" s="303" t="n"/>
      <c r="F15" s="303" t="n"/>
      <c r="G15" s="303" t="n"/>
    </row>
    <row r="16">
      <c r="A16" s="306" t="inlineStr">
        <is>
          <t xml:space="preserve">                         (подпись, инициалы, фамилия)</t>
        </is>
      </c>
      <c r="B16" s="305" t="n"/>
      <c r="C16" s="305" t="n"/>
      <c r="D16" s="303" t="n"/>
      <c r="E16" s="303" t="n"/>
      <c r="F16" s="303" t="n"/>
      <c r="G16" s="303" t="n"/>
    </row>
    <row r="17">
      <c r="A17" s="298" t="n"/>
      <c r="B17" s="305" t="n"/>
      <c r="C17" s="305" t="n"/>
      <c r="D17" s="303" t="n"/>
      <c r="E17" s="303" t="n"/>
      <c r="F17" s="303" t="n"/>
      <c r="G17" s="303" t="n"/>
    </row>
    <row r="18">
      <c r="A18" s="298" t="inlineStr">
        <is>
          <t>Проверил ______________________        А.В. Костянецкая</t>
        </is>
      </c>
      <c r="B18" s="305" t="n"/>
      <c r="C18" s="305" t="n"/>
      <c r="D18" s="303" t="n"/>
      <c r="E18" s="303" t="n"/>
      <c r="F18" s="303" t="n"/>
      <c r="G18" s="303" t="n"/>
    </row>
    <row r="19">
      <c r="A19" s="306" t="inlineStr">
        <is>
          <t xml:space="preserve">                        (подпись, инициалы, фамилия)</t>
        </is>
      </c>
      <c r="B19" s="305" t="n"/>
      <c r="C19" s="305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298" t="n"/>
      <c r="C1" s="298" t="n"/>
      <c r="D1" s="380" t="inlineStr">
        <is>
          <t>Приложение №7</t>
        </is>
      </c>
    </row>
    <row r="2" ht="25.95" customHeight="1" s="317">
      <c r="A2" s="380" t="n"/>
      <c r="B2" s="380" t="n"/>
      <c r="C2" s="380" t="n"/>
      <c r="D2" s="380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км</t>
        </is>
      </c>
      <c r="D6" s="342" t="n"/>
    </row>
    <row r="7">
      <c r="A7" s="298" t="n"/>
      <c r="B7" s="298" t="n"/>
      <c r="C7" s="298" t="n"/>
      <c r="D7" s="298" t="n"/>
    </row>
    <row r="8" ht="14.4" customHeight="1" s="317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7">
      <c r="A9" s="434" t="n"/>
      <c r="B9" s="434" t="n"/>
      <c r="C9" s="434" t="n"/>
      <c r="D9" s="434" t="n"/>
    </row>
    <row r="10">
      <c r="A10" s="364" t="n">
        <v>1</v>
      </c>
      <c r="B10" s="364" t="n">
        <v>2</v>
      </c>
      <c r="C10" s="364" t="n">
        <v>3</v>
      </c>
      <c r="D10" s="364" t="n">
        <v>4</v>
      </c>
    </row>
    <row r="11" ht="41.4" customHeight="1" s="317">
      <c r="A11" s="364" t="inlineStr">
        <is>
          <t>К1-14-7</t>
        </is>
      </c>
      <c r="B11" s="364" t="inlineStr">
        <is>
          <t>УНЦ КЛ 6-500 кВ (с алюминиевой жилой)</t>
        </is>
      </c>
      <c r="C11" s="300">
        <f>D5</f>
        <v/>
      </c>
      <c r="D11" s="301">
        <f>'Прил.4 РМ'!C41/1000</f>
        <v/>
      </c>
      <c r="E11" s="302" t="n"/>
    </row>
    <row r="12">
      <c r="A12" s="303" t="n"/>
      <c r="B12" s="304" t="n"/>
      <c r="C12" s="303" t="n"/>
      <c r="D12" s="303" t="n"/>
    </row>
    <row r="13">
      <c r="A13" s="298" t="inlineStr">
        <is>
          <t>Составил ______________________      А.Р. Маркова</t>
        </is>
      </c>
      <c r="B13" s="305" t="n"/>
      <c r="C13" s="305" t="n"/>
      <c r="D13" s="303" t="n"/>
    </row>
    <row r="14">
      <c r="A14" s="306" t="inlineStr">
        <is>
          <t xml:space="preserve">                         (подпись, инициалы, фамилия)</t>
        </is>
      </c>
      <c r="B14" s="305" t="n"/>
      <c r="C14" s="305" t="n"/>
      <c r="D14" s="303" t="n"/>
    </row>
    <row r="15">
      <c r="A15" s="298" t="n"/>
      <c r="B15" s="305" t="n"/>
      <c r="C15" s="305" t="n"/>
      <c r="D15" s="303" t="n"/>
    </row>
    <row r="16">
      <c r="A16" s="298" t="inlineStr">
        <is>
          <t>Проверил ______________________        А.В. Костянецкая</t>
        </is>
      </c>
      <c r="B16" s="305" t="n"/>
      <c r="C16" s="305" t="n"/>
      <c r="D16" s="303" t="n"/>
    </row>
    <row r="17">
      <c r="A17" s="306" t="inlineStr">
        <is>
          <t xml:space="preserve">                        (подпись, инициалы, фамилия)</t>
        </is>
      </c>
      <c r="B17" s="305" t="n"/>
      <c r="C17" s="305" t="n"/>
      <c r="D17" s="3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D17" sqref="D17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7" t="inlineStr">
        <is>
          <t>Приложение № 10</t>
        </is>
      </c>
    </row>
    <row r="5" ht="18.75" customHeight="1" s="317">
      <c r="B5" s="166" t="n"/>
    </row>
    <row r="6" ht="15.75" customHeight="1" s="317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17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7">
      <c r="B10" s="352" t="n">
        <v>1</v>
      </c>
      <c r="C10" s="352" t="n">
        <v>2</v>
      </c>
      <c r="D10" s="352" t="n">
        <v>3</v>
      </c>
    </row>
    <row r="11" ht="45" customHeight="1" s="317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7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17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17">
      <c r="B14" s="352" t="inlineStr">
        <is>
          <t>Индекс изменения сметной стоимости на 1 квартал 2023 года. ОБ</t>
        </is>
      </c>
      <c r="C14" s="284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17">
      <c r="B15" s="352" t="inlineStr">
        <is>
          <t>Временные здания и сооружения</t>
        </is>
      </c>
      <c r="C15" s="3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7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7">
      <c r="B17" s="352" t="inlineStr">
        <is>
          <t>Пусконаладочные работы*</t>
        </is>
      </c>
      <c r="C17" s="352" t="n"/>
      <c r="D17" s="169" t="inlineStr">
        <is>
          <t>Расчет</t>
        </is>
      </c>
    </row>
    <row r="18" ht="31.65" customHeight="1" s="317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7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69" t="n">
        <v>0.002</v>
      </c>
    </row>
    <row r="20" ht="24" customHeight="1" s="317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69" t="n">
        <v>0.03</v>
      </c>
    </row>
    <row r="21" ht="18.75" customHeight="1" s="317">
      <c r="B21" s="278" t="n"/>
    </row>
    <row r="22" ht="18.75" customHeight="1" s="317">
      <c r="B22" s="278" t="n"/>
    </row>
    <row r="23" ht="18.75" customHeight="1" s="317">
      <c r="B23" s="278" t="n"/>
    </row>
    <row r="24" ht="18.75" customHeight="1" s="317">
      <c r="B24" s="278" t="n"/>
    </row>
    <row r="27">
      <c r="B27" s="298" t="inlineStr">
        <is>
          <t>Составил ______________________        Е.А. Князева</t>
        </is>
      </c>
      <c r="C27" s="305" t="n"/>
    </row>
    <row r="28">
      <c r="B28" s="306" t="inlineStr">
        <is>
          <t xml:space="preserve">                         (подпись, инициалы, фамилия)</t>
        </is>
      </c>
      <c r="C28" s="305" t="n"/>
    </row>
    <row r="29">
      <c r="B29" s="298" t="n"/>
      <c r="C29" s="305" t="n"/>
    </row>
    <row r="30">
      <c r="B30" s="298" t="inlineStr">
        <is>
          <t>Проверил ______________________        А.В. Костянецкая</t>
        </is>
      </c>
      <c r="C30" s="305" t="n"/>
    </row>
    <row r="31">
      <c r="B31" s="306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2" t="n"/>
      <c r="D10" s="352" t="n"/>
      <c r="E10" s="445" t="n">
        <v>4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46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47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2025-01-24T12:04:24Z</dcterms:modified>
  <cp:lastModifiedBy>user1</cp:lastModifiedBy>
</cp:coreProperties>
</file>