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9" zoomScale="60" zoomScaleNormal="70" workbookViewId="0">
      <selection activeCell="P32" sqref="P32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6" t="n"/>
      <c r="C6" s="176" t="n"/>
      <c r="D6" s="176" t="n"/>
    </row>
    <row r="7" ht="36" customHeight="1" s="216">
      <c r="B7" s="245" t="inlineStr">
        <is>
          <t>Наименование разрабатываемого показателя УНЦ —  УНЦ КЛ 6-500 кВ (с алюминиевой жилой).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77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соединительная 500 кВ сечением 1400 мм2</t>
        </is>
      </c>
    </row>
    <row r="17" ht="78.75" customHeight="1" s="216">
      <c r="B17" s="2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86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86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6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6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23.25" customHeight="1" s="216">
      <c r="A26" s="218" t="n"/>
      <c r="B26" s="214" t="n"/>
      <c r="C26" s="215" t="n"/>
      <c r="D26" s="214" t="n"/>
      <c r="E26" s="218" t="n"/>
      <c r="F26" s="218" t="n"/>
    </row>
    <row r="27" ht="28.5" customHeight="1" s="216">
      <c r="A27" s="218" t="n"/>
      <c r="B27" s="214" t="n"/>
      <c r="C27" s="215" t="n"/>
      <c r="D27" s="214" t="n"/>
      <c r="E27" s="218" t="n"/>
      <c r="F27" s="218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40.886718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0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6">
      <c r="B6" s="252" t="inlineStr">
        <is>
          <t>Наименование разрабатываемого показателя УНЦ — КЛ 500 кВ (с алюминиевой жилой) сечение жилы 1400 мм2. Муфта соединительная 500 кВ сечением 1400 мм2</t>
        </is>
      </c>
      <c r="K6" s="140" t="n"/>
    </row>
    <row r="7">
      <c r="B7" s="252" t="inlineStr">
        <is>
          <t>Единица измерения  — 1 ед</t>
        </is>
      </c>
      <c r="K7" s="140" t="n"/>
    </row>
    <row r="8" ht="18.75" customHeight="1" s="216">
      <c r="B8" s="177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  <c r="K9" s="218" t="n"/>
      <c r="L9" s="218" t="n"/>
    </row>
    <row r="10" ht="15.75" customHeight="1" s="216">
      <c r="B10" s="332" t="n"/>
      <c r="C10" s="332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  <c r="K10" s="218" t="n"/>
      <c r="L10" s="218" t="n"/>
    </row>
    <row r="11" ht="51" customHeight="1" s="216">
      <c r="B11" s="333" t="n"/>
      <c r="C11" s="333" t="n"/>
      <c r="D11" s="333" t="n"/>
      <c r="E11" s="333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соединительная 500 кВ сечением 1400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0" t="n"/>
      <c r="D13" s="330" t="n"/>
      <c r="E13" s="331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192" t="n"/>
      <c r="D20" s="202" t="n"/>
      <c r="E20" s="202" t="n"/>
    </row>
    <row r="21" ht="15" customHeight="1" s="216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25" zoomScale="85" workbookViewId="0">
      <selection activeCell="C37" sqref="C37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2" t="inlineStr">
        <is>
          <t>Наименование разрабатываемого показателя УНЦ -  КЛ 500 кВ (с алюминиевой жилой) сечение жилы 1400 мм2. Муфта соединительная 500 кВ сечением 1400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1" t="n"/>
    </row>
    <row r="9" ht="40.65" customHeight="1" s="216">
      <c r="A9" s="333" t="n"/>
      <c r="B9" s="333" t="n"/>
      <c r="C9" s="333" t="n"/>
      <c r="D9" s="333" t="n"/>
      <c r="E9" s="333" t="n"/>
      <c r="F9" s="333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4">
      <c r="A11" s="25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84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6" t="n">
        <v>1771.2</v>
      </c>
      <c r="G12" s="335" t="n">
        <v>9.619999999999999</v>
      </c>
      <c r="H12" s="158">
        <f>ROUND(F12*G12,2)</f>
        <v/>
      </c>
      <c r="M12" s="336" t="n"/>
    </row>
    <row r="13">
      <c r="A13" s="254" t="inlineStr">
        <is>
          <t>Затраты труда машинистов</t>
        </is>
      </c>
      <c r="B13" s="330" t="n"/>
      <c r="C13" s="330" t="n"/>
      <c r="D13" s="330" t="n"/>
      <c r="E13" s="331" t="n"/>
      <c r="F13" s="255" t="n"/>
      <c r="G13" s="145" t="n"/>
      <c r="H13" s="334">
        <f>H14</f>
        <v/>
      </c>
    </row>
    <row r="14">
      <c r="A14" s="284" t="n">
        <v>2</v>
      </c>
      <c r="B14" s="256" t="n"/>
      <c r="C14" s="167" t="n">
        <v>2</v>
      </c>
      <c r="D14" s="160" t="inlineStr">
        <is>
          <t>Затраты труда машинистов</t>
        </is>
      </c>
      <c r="E14" s="284" t="inlineStr">
        <is>
          <t>чел.-ч</t>
        </is>
      </c>
      <c r="F14" s="284" t="n">
        <v>7.56</v>
      </c>
      <c r="G14" s="158" t="n"/>
      <c r="H14" s="169">
        <f>51.03+43.85</f>
        <v/>
      </c>
    </row>
    <row r="15" customFormat="1" s="144">
      <c r="A15" s="255" t="inlineStr">
        <is>
          <t>Машины и механизмы</t>
        </is>
      </c>
      <c r="B15" s="330" t="n"/>
      <c r="C15" s="330" t="n"/>
      <c r="D15" s="330" t="n"/>
      <c r="E15" s="331" t="n"/>
      <c r="F15" s="255" t="n"/>
      <c r="G15" s="145" t="n"/>
      <c r="H15" s="334">
        <f>SUM(H16:H20)</f>
        <v/>
      </c>
    </row>
    <row r="16" ht="25.5" customHeight="1" s="216">
      <c r="A16" s="284" t="n">
        <v>3</v>
      </c>
      <c r="B16" s="256" t="n"/>
      <c r="C16" s="132" t="inlineStr">
        <is>
          <t>91.05.05-015</t>
        </is>
      </c>
      <c r="D16" s="265" t="inlineStr">
        <is>
          <t>Краны на автомобильном ходу, грузоподъемность 16 т</t>
        </is>
      </c>
      <c r="E16" s="266" t="inlineStr">
        <is>
          <t>маш.час</t>
        </is>
      </c>
      <c r="F16" s="266" t="n">
        <v>3.78</v>
      </c>
      <c r="G16" s="268" t="n">
        <v>115.4</v>
      </c>
      <c r="H16" s="158">
        <f>ROUND(F16*G16,2)</f>
        <v/>
      </c>
      <c r="I16" s="163" t="n"/>
      <c r="J16" s="163" t="n"/>
      <c r="L16" s="163" t="n"/>
    </row>
    <row r="17" ht="25.5" customFormat="1" customHeight="1" s="144">
      <c r="A17" s="284" t="n">
        <v>4</v>
      </c>
      <c r="B17" s="256" t="n"/>
      <c r="C17" s="132" t="inlineStr">
        <is>
          <t>91.17.04-233</t>
        </is>
      </c>
      <c r="D17" s="265" t="inlineStr">
        <is>
          <t>Установки для сварки ручной дуговой (постоянного тока)</t>
        </is>
      </c>
      <c r="E17" s="266" t="inlineStr">
        <is>
          <t>маш.час</t>
        </is>
      </c>
      <c r="F17" s="266" t="n">
        <v>51.84</v>
      </c>
      <c r="G17" s="268" t="n">
        <v>8.1</v>
      </c>
      <c r="H17" s="158">
        <f>ROUND(F17*G17,2)</f>
        <v/>
      </c>
      <c r="I17" s="163" t="n"/>
      <c r="J17" s="163" t="n"/>
      <c r="K17" s="173" t="n"/>
      <c r="L17" s="163" t="n"/>
    </row>
    <row r="18">
      <c r="A18" s="284" t="n">
        <v>5</v>
      </c>
      <c r="B18" s="256" t="n"/>
      <c r="C18" s="132" t="inlineStr">
        <is>
          <t>91.14.02-001</t>
        </is>
      </c>
      <c r="D18" s="265" t="inlineStr">
        <is>
          <t>Автомобили бортовые, грузоподъемность до 5 т</t>
        </is>
      </c>
      <c r="E18" s="266" t="inlineStr">
        <is>
          <t>маш.час</t>
        </is>
      </c>
      <c r="F18" s="266" t="n">
        <v>3.78</v>
      </c>
      <c r="G18" s="268" t="n">
        <v>65.70999999999999</v>
      </c>
      <c r="H18" s="158">
        <f>ROUND(F18*G18,2)</f>
        <v/>
      </c>
      <c r="I18" s="163" t="n"/>
      <c r="J18" s="163" t="n"/>
      <c r="L18" s="163" t="n"/>
    </row>
    <row r="19">
      <c r="A19" s="284" t="n">
        <v>6</v>
      </c>
      <c r="B19" s="256" t="n"/>
      <c r="C19" s="132" t="inlineStr">
        <is>
          <t>91.19.12-021</t>
        </is>
      </c>
      <c r="D19" s="265" t="inlineStr">
        <is>
          <t>Насосы вакуумные 3,6 м3/мин</t>
        </is>
      </c>
      <c r="E19" s="266" t="inlineStr">
        <is>
          <t>маш.час</t>
        </is>
      </c>
      <c r="F19" s="266" t="n">
        <v>24.96</v>
      </c>
      <c r="G19" s="268" t="n">
        <v>6.28</v>
      </c>
      <c r="H19" s="158">
        <f>ROUND(F19*G19,2)</f>
        <v/>
      </c>
      <c r="I19" s="163" t="n"/>
      <c r="J19" s="163" t="n"/>
      <c r="L19" s="163" t="n"/>
    </row>
    <row r="20">
      <c r="A20" s="284" t="n">
        <v>7</v>
      </c>
      <c r="B20" s="256" t="n"/>
      <c r="C20" s="132" t="inlineStr">
        <is>
          <t>91.21.16-012</t>
        </is>
      </c>
      <c r="D20" s="265" t="inlineStr">
        <is>
          <t>Прессы гидравлические с электроприводом</t>
        </is>
      </c>
      <c r="E20" s="266" t="inlineStr">
        <is>
          <t>маш.час</t>
        </is>
      </c>
      <c r="F20" s="266" t="n">
        <v>94.56</v>
      </c>
      <c r="G20" s="268" t="n">
        <v>1.11</v>
      </c>
      <c r="H20" s="158">
        <f>ROUND(F20*G20,2)</f>
        <v/>
      </c>
      <c r="I20" s="163" t="n"/>
      <c r="J20" s="163" t="n"/>
      <c r="L20" s="163" t="n"/>
    </row>
    <row r="21">
      <c r="A21" s="255" t="inlineStr">
        <is>
          <t>Материалы</t>
        </is>
      </c>
      <c r="B21" s="330" t="n"/>
      <c r="C21" s="330" t="n"/>
      <c r="D21" s="330" t="n"/>
      <c r="E21" s="331" t="n"/>
      <c r="F21" s="255" t="n"/>
      <c r="G21" s="145" t="n"/>
      <c r="H21" s="334">
        <f>SUM(H22:H36)</f>
        <v/>
      </c>
    </row>
    <row r="22">
      <c r="A22" s="174" t="n">
        <v>8</v>
      </c>
      <c r="B22" s="174" t="n"/>
      <c r="C22" s="284" t="inlineStr">
        <is>
          <t>Прайс из СД ОП</t>
        </is>
      </c>
      <c r="D22" s="171" t="inlineStr">
        <is>
          <t>Муфта соединительная 500 кВ сечением 1400 мм2</t>
        </is>
      </c>
      <c r="E22" s="284">
        <f>'Прил.5 Расчет СМР и ОБ'!D36</f>
        <v/>
      </c>
      <c r="F22" s="284">
        <f>'Прил.5 Расчет СМР и ОБ'!E36</f>
        <v/>
      </c>
      <c r="G22" s="171">
        <f>'Прил.5 Расчет СМР и ОБ'!F36</f>
        <v/>
      </c>
      <c r="H22" s="158">
        <f>ROUND(F22*G22,2)</f>
        <v/>
      </c>
    </row>
    <row r="23">
      <c r="A23" s="161" t="n">
        <v>9</v>
      </c>
      <c r="B23" s="256" t="n"/>
      <c r="C23" s="132" t="inlineStr">
        <is>
          <t>01.7.07.12-0022</t>
        </is>
      </c>
      <c r="D23" s="265" t="inlineStr">
        <is>
          <t>Пленка полиэтиленовая, толщина 0,2-0,5 мм</t>
        </is>
      </c>
      <c r="E23" s="266" t="inlineStr">
        <is>
          <t>м2</t>
        </is>
      </c>
      <c r="F23" s="266" t="n">
        <v>153.3</v>
      </c>
      <c r="G23" s="268" t="n">
        <v>12.19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6" t="n"/>
      <c r="C24" s="132" t="inlineStr">
        <is>
          <t>01.3.02.01-0002</t>
        </is>
      </c>
      <c r="D24" s="265" t="inlineStr">
        <is>
          <t>Азот газообразный технический</t>
        </is>
      </c>
      <c r="E24" s="266" t="inlineStr">
        <is>
          <t>м3</t>
        </is>
      </c>
      <c r="F24" s="266" t="n">
        <v>261</v>
      </c>
      <c r="G24" s="268" t="n">
        <v>6.21</v>
      </c>
      <c r="H24" s="158">
        <f>ROUND(F24*G24,2)</f>
        <v/>
      </c>
      <c r="I24" s="157" t="n"/>
      <c r="J24" s="163" t="n"/>
      <c r="K24" s="163" t="n"/>
    </row>
    <row r="25" ht="25.5" customHeight="1" s="216">
      <c r="A25" s="161" t="n">
        <v>11</v>
      </c>
      <c r="B25" s="256" t="n"/>
      <c r="C25" s="132" t="inlineStr">
        <is>
          <t>10.3.02.03-0011</t>
        </is>
      </c>
      <c r="D25" s="265" t="inlineStr">
        <is>
          <t>Припои оловянно-свинцовые бессурьмянистые, марка ПОС30</t>
        </is>
      </c>
      <c r="E25" s="266" t="inlineStr">
        <is>
          <t>т</t>
        </is>
      </c>
      <c r="F25" s="266" t="n">
        <v>0.018</v>
      </c>
      <c r="G25" s="268" t="n">
        <v>68050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6" t="n"/>
      <c r="C26" s="132" t="inlineStr">
        <is>
          <t>01.7.20.08-0102</t>
        </is>
      </c>
      <c r="D26" s="265" t="inlineStr">
        <is>
          <t>Миткаль суровый</t>
        </is>
      </c>
      <c r="E26" s="266" t="inlineStr">
        <is>
          <t>10 м</t>
        </is>
      </c>
      <c r="F26" s="266" t="n">
        <v>15</v>
      </c>
      <c r="G26" s="268" t="n">
        <v>73.65000000000001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6" t="n"/>
      <c r="C27" s="132" t="inlineStr">
        <is>
          <t>01.7.03.04-0001</t>
        </is>
      </c>
      <c r="D27" s="265" t="inlineStr">
        <is>
          <t>Электроэнергия</t>
        </is>
      </c>
      <c r="E27" s="266" t="inlineStr">
        <is>
          <t>кВт-ч</t>
        </is>
      </c>
      <c r="F27" s="266" t="n">
        <v>2081.67</v>
      </c>
      <c r="G27" s="268" t="n">
        <v>0.4</v>
      </c>
      <c r="H27" s="158">
        <f>ROUND(F27*G27,2)</f>
        <v/>
      </c>
      <c r="I27" s="157" t="n"/>
      <c r="J27" s="163" t="n"/>
      <c r="K27" s="163" t="n"/>
    </row>
    <row r="28">
      <c r="A28" s="174" t="n">
        <v>14</v>
      </c>
      <c r="B28" s="256" t="n"/>
      <c r="C28" s="132" t="inlineStr">
        <is>
          <t>01.7.11.07-0034</t>
        </is>
      </c>
      <c r="D28" s="265" t="inlineStr">
        <is>
          <t>Электроды сварочные Э42А, диаметр 4 мм</t>
        </is>
      </c>
      <c r="E28" s="266" t="inlineStr">
        <is>
          <t>кг</t>
        </is>
      </c>
      <c r="F28" s="266" t="n">
        <v>55.8</v>
      </c>
      <c r="G28" s="268" t="n">
        <v>10.57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6" t="n"/>
      <c r="C29" s="132" t="inlineStr">
        <is>
          <t>01.7.14.07-0071</t>
        </is>
      </c>
      <c r="D29" s="265" t="inlineStr">
        <is>
          <t>Пластикат листовой</t>
        </is>
      </c>
      <c r="E29" s="266" t="inlineStr">
        <is>
          <t>т</t>
        </is>
      </c>
      <c r="F29" s="266" t="n">
        <v>0.03</v>
      </c>
      <c r="G29" s="268" t="n">
        <v>19350</v>
      </c>
      <c r="H29" s="158">
        <f>ROUND(F29*G29,2)</f>
        <v/>
      </c>
      <c r="I29" s="157" t="n"/>
      <c r="J29" s="163" t="n"/>
      <c r="K29" s="163" t="n"/>
    </row>
    <row r="30">
      <c r="A30" s="174" t="n">
        <v>16</v>
      </c>
      <c r="B30" s="256" t="n"/>
      <c r="C30" s="132" t="inlineStr">
        <is>
          <t>01.3.01.01-0001</t>
        </is>
      </c>
      <c r="D30" s="265" t="inlineStr">
        <is>
          <t>Бензин авиационный Б-70</t>
        </is>
      </c>
      <c r="E30" s="266" t="inlineStr">
        <is>
          <t>т</t>
        </is>
      </c>
      <c r="F30" s="266" t="n">
        <v>0.09</v>
      </c>
      <c r="G30" s="268" t="n">
        <v>4488.4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6" t="n"/>
      <c r="C31" s="132" t="inlineStr">
        <is>
          <t>11.1.03.05-0085</t>
        </is>
      </c>
      <c r="D31" s="265" t="inlineStr">
        <is>
          <t>Доска необрезная, хвойных пород, длина 4-6,5 м, все ширины, толщина 44 мм и более, сорт III</t>
        </is>
      </c>
      <c r="E31" s="266" t="inlineStr">
        <is>
          <t>м3</t>
        </is>
      </c>
      <c r="F31" s="266" t="n">
        <v>0.42</v>
      </c>
      <c r="G31" s="268" t="n">
        <v>684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6" t="n"/>
      <c r="C32" s="132" t="inlineStr">
        <is>
          <t>01.7.20.08-0021</t>
        </is>
      </c>
      <c r="D32" s="265" t="inlineStr">
        <is>
          <t>Брезент</t>
        </is>
      </c>
      <c r="E32" s="266" t="inlineStr">
        <is>
          <t>м2</t>
        </is>
      </c>
      <c r="F32" s="266" t="n">
        <v>6</v>
      </c>
      <c r="G32" s="268" t="n">
        <v>37.43</v>
      </c>
      <c r="H32" s="158">
        <f>ROUND(F32*G32,2)</f>
        <v/>
      </c>
      <c r="I32" s="157" t="n"/>
      <c r="J32" s="163" t="n"/>
      <c r="K32" s="163" t="n"/>
    </row>
    <row r="33" ht="25.5" customHeight="1" s="216">
      <c r="A33" s="161" t="n">
        <v>19</v>
      </c>
      <c r="B33" s="256" t="n"/>
      <c r="C33" s="132" t="inlineStr">
        <is>
          <t>01.1.02.02-0022</t>
        </is>
      </c>
      <c r="D33" s="265" t="inlineStr">
        <is>
          <t>Бумага асбестовая электроизоляционная БЭ, толщина 0,2 мм</t>
        </is>
      </c>
      <c r="E33" s="266" t="inlineStr">
        <is>
          <t>т</t>
        </is>
      </c>
      <c r="F33" s="266" t="n">
        <v>0.012</v>
      </c>
      <c r="G33" s="268" t="n">
        <v>11549</v>
      </c>
      <c r="H33" s="158">
        <f>ROUND(F33*G33,2)</f>
        <v/>
      </c>
      <c r="I33" s="157" t="n"/>
      <c r="J33" s="163" t="n"/>
      <c r="K33" s="163" t="n"/>
    </row>
    <row r="34" ht="25.5" customHeight="1" s="216">
      <c r="A34" s="174" t="n">
        <v>20</v>
      </c>
      <c r="B34" s="256" t="n"/>
      <c r="C34" s="132" t="inlineStr">
        <is>
          <t>10.2.02.08-0001</t>
        </is>
      </c>
      <c r="D34" s="265" t="inlineStr">
        <is>
          <t>Проволока медная, круглая, мягкая, электротехническая, диаметр 1,0-3,0 мм и выше</t>
        </is>
      </c>
      <c r="E34" s="266" t="inlineStr">
        <is>
          <t>т</t>
        </is>
      </c>
      <c r="F34" s="266" t="n">
        <v>0.0018</v>
      </c>
      <c r="G34" s="268" t="n">
        <v>37517</v>
      </c>
      <c r="H34" s="158">
        <f>ROUND(F34*G34,2)</f>
        <v/>
      </c>
      <c r="I34" s="157" t="n"/>
      <c r="J34" s="163" t="n"/>
      <c r="K34" s="163" t="n"/>
    </row>
    <row r="35">
      <c r="A35" s="161" t="n">
        <v>21</v>
      </c>
      <c r="B35" s="256" t="n"/>
      <c r="C35" s="132" t="inlineStr">
        <is>
          <t>01.3.01.07-0009</t>
        </is>
      </c>
      <c r="D35" s="265" t="inlineStr">
        <is>
          <t>Спирт этиловый ректификованный технический, сорт I</t>
        </is>
      </c>
      <c r="E35" s="266" t="inlineStr">
        <is>
          <t>кг</t>
        </is>
      </c>
      <c r="F35" s="266" t="n">
        <v>1.44</v>
      </c>
      <c r="G35" s="268" t="n">
        <v>38.89</v>
      </c>
      <c r="H35" s="158">
        <f>ROUND(F35*G35,2)</f>
        <v/>
      </c>
      <c r="I35" s="157" t="n"/>
      <c r="J35" s="163" t="n"/>
      <c r="K35" s="163" t="n"/>
    </row>
    <row r="36" ht="25.5" customHeight="1" s="216">
      <c r="A36" s="174" t="n">
        <v>22</v>
      </c>
      <c r="B36" s="256" t="n"/>
      <c r="C36" s="132" t="inlineStr">
        <is>
          <t>01.7.06.05-0041</t>
        </is>
      </c>
      <c r="D36" s="265" t="inlineStr">
        <is>
          <t>Лента изоляционная прорезиненная односторонняя, ширина 20 мм, толщина 0,25-0,35 мм</t>
        </is>
      </c>
      <c r="E36" s="266" t="inlineStr">
        <is>
          <t>кг</t>
        </is>
      </c>
      <c r="F36" s="266" t="n">
        <v>1.2</v>
      </c>
      <c r="G36" s="268" t="n">
        <v>30.4</v>
      </c>
      <c r="H36" s="158">
        <f>ROUND(F36*G36,2)</f>
        <v/>
      </c>
      <c r="I36" s="157" t="n"/>
      <c r="J36" s="163" t="n"/>
      <c r="K36" s="163" t="n"/>
    </row>
    <row r="38">
      <c r="B38" s="218" t="inlineStr">
        <is>
          <t>Составил ______________________     А.Р. Маркова</t>
        </is>
      </c>
    </row>
    <row r="39">
      <c r="B39" s="140" t="inlineStr">
        <is>
          <t xml:space="preserve">                         (подпись, инициалы, фамилия)</t>
        </is>
      </c>
    </row>
    <row r="41">
      <c r="B41" s="218" t="inlineStr">
        <is>
          <t>Проверил ______________________        А.В. Костянецкая</t>
        </is>
      </c>
    </row>
    <row r="42">
      <c r="B42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9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1400 мм2. Муфта соединительная 500 кВ сечением 1400 мм2</t>
        </is>
      </c>
    </row>
    <row r="8">
      <c r="B8" s="259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6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7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97">
        <f>'Прил.5 Расчет СМР и ОБ'!J24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97">
        <f>'Прил.5 Расчет СМР и ОБ'!J26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97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97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97">
        <f>'Прил.5 Расчет СМР и ОБ'!J37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97">
        <f>'Прил.5 Расчет СМР и ОБ'!J52</f>
        <v/>
      </c>
      <c r="D17" s="151">
        <f>C17/$C$24</f>
        <v/>
      </c>
      <c r="E17" s="151">
        <f>C17/$C$40</f>
        <v/>
      </c>
      <c r="G17" s="337" t="n"/>
    </row>
    <row r="18">
      <c r="B18" s="99" t="inlineStr">
        <is>
          <t>МАТЕРИАЛЫ, ВСЕГО:</t>
        </is>
      </c>
      <c r="C18" s="197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97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97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ОБ'!D56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97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ОБ'!D55</f>
        <v/>
      </c>
      <c r="D23" s="151" t="n"/>
      <c r="E23" s="99" t="n"/>
    </row>
    <row r="24">
      <c r="B24" s="99" t="inlineStr">
        <is>
          <t>ВСЕГО СМР с НР и СП</t>
        </is>
      </c>
      <c r="C24" s="197">
        <f>C19+C20+C22</f>
        <v/>
      </c>
      <c r="D24" s="151">
        <f>C24/$C$24</f>
        <v/>
      </c>
      <c r="E24" s="151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97">
        <f>'Прил.5 Расчет СМР и ОБ'!J32</f>
        <v/>
      </c>
      <c r="D25" s="151" t="n"/>
      <c r="E25" s="151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97">
        <f>'Прил.5 Расчет СМР и ОБ'!J33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6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8" t="n">
        <v>0</v>
      </c>
      <c r="D31" s="99" t="n"/>
      <c r="E31" s="151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99" t="n"/>
      <c r="E38" s="151">
        <f>C38/$C$40</f>
        <v/>
      </c>
    </row>
    <row r="39" ht="13.65" customHeight="1" s="216">
      <c r="B39" s="99" t="inlineStr">
        <is>
          <t>Непредвиденные расходы</t>
        </is>
      </c>
      <c r="C39" s="197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97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97">
        <f>C40/'Прил.5 Расчет СМР и ОБ'!E59</f>
        <v/>
      </c>
      <c r="D41" s="99" t="n"/>
      <c r="E41" s="99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48" workbookViewId="0">
      <selection activeCell="B60" sqref="B60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74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4" t="inlineStr">
        <is>
          <t>Наименование разрабатываемого показателя УНЦ</t>
        </is>
      </c>
      <c r="B6" s="133" t="n"/>
      <c r="C6" s="133" t="n"/>
      <c r="D6" s="278" t="inlineStr">
        <is>
          <t>КЛ 500 кВ (с алюминиевой жилой) сечение жилы 1400 мм2. Муфта соединительная 500 кВ сечением 1400 мм2</t>
        </is>
      </c>
    </row>
    <row r="7" ht="12.75" customFormat="1" customHeight="1" s="192">
      <c r="A7" s="241" t="inlineStr">
        <is>
          <t>Единица измерения  — 1 ед</t>
        </is>
      </c>
      <c r="I7" s="258" t="n"/>
      <c r="J7" s="258" t="n"/>
    </row>
    <row r="8" ht="13.65" customFormat="1" customHeight="1" s="192">
      <c r="A8" s="241" t="n"/>
    </row>
    <row r="9" ht="13.2" customFormat="1" customHeight="1" s="192"/>
    <row r="10" ht="27" customHeight="1" s="216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1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1" t="n"/>
      <c r="M10" s="202" t="n"/>
      <c r="N10" s="202" t="n"/>
    </row>
    <row r="11" ht="28.5" customHeight="1" s="216">
      <c r="A11" s="333" t="n"/>
      <c r="B11" s="333" t="n"/>
      <c r="C11" s="333" t="n"/>
      <c r="D11" s="333" t="n"/>
      <c r="E11" s="333" t="n"/>
      <c r="F11" s="266" t="inlineStr">
        <is>
          <t>на ед. изм.</t>
        </is>
      </c>
      <c r="G11" s="266" t="inlineStr">
        <is>
          <t>общая</t>
        </is>
      </c>
      <c r="H11" s="333" t="n"/>
      <c r="I11" s="266" t="inlineStr">
        <is>
          <t>на ед. изм.</t>
        </is>
      </c>
      <c r="J11" s="266" t="inlineStr">
        <is>
          <t>общая</t>
        </is>
      </c>
      <c r="M11" s="202" t="n"/>
      <c r="N11" s="202" t="n"/>
    </row>
    <row r="12">
      <c r="A12" s="266" t="n">
        <v>1</v>
      </c>
      <c r="B12" s="266" t="n">
        <v>2</v>
      </c>
      <c r="C12" s="266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1" t="n">
        <v>9</v>
      </c>
      <c r="J12" s="261" t="n">
        <v>10</v>
      </c>
      <c r="M12" s="202" t="n"/>
      <c r="N12" s="202" t="n"/>
    </row>
    <row r="13">
      <c r="A13" s="266" t="n"/>
      <c r="B13" s="25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2" t="n"/>
      <c r="J13" s="122" t="n"/>
    </row>
    <row r="14" ht="25.5" customHeight="1" s="216">
      <c r="A14" s="266" t="n">
        <v>1</v>
      </c>
      <c r="B14" s="132" t="inlineStr">
        <is>
          <t>1-4-0</t>
        </is>
      </c>
      <c r="C14" s="265" t="inlineStr">
        <is>
          <t>Затраты труда рабочих-строителей среднего разряда (4,0)</t>
        </is>
      </c>
      <c r="D14" s="266" t="inlineStr">
        <is>
          <t>чел.-ч.</t>
        </is>
      </c>
      <c r="E14" s="338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2">
      <c r="A15" s="266" t="n"/>
      <c r="B15" s="266" t="n"/>
      <c r="C15" s="254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38">
        <f>SUM(E14:E14)</f>
        <v/>
      </c>
      <c r="F15" s="26" t="n"/>
      <c r="G15" s="26">
        <f>SUM(G14:G14)</f>
        <v/>
      </c>
      <c r="H15" s="269" t="n">
        <v>1</v>
      </c>
      <c r="I15" s="122" t="n"/>
      <c r="J15" s="26">
        <f>SUM(J14:J14)</f>
        <v/>
      </c>
    </row>
    <row r="16" ht="14.25" customFormat="1" customHeight="1" s="202">
      <c r="A16" s="266" t="n"/>
      <c r="B16" s="265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2" t="n"/>
      <c r="J16" s="122" t="n"/>
    </row>
    <row r="17" ht="14.25" customFormat="1" customHeight="1" s="202">
      <c r="A17" s="266" t="n">
        <v>2</v>
      </c>
      <c r="B17" s="266" t="n">
        <v>2</v>
      </c>
      <c r="C17" s="265" t="inlineStr">
        <is>
          <t>Затраты труда машинистов</t>
        </is>
      </c>
      <c r="D17" s="266" t="inlineStr">
        <is>
          <t>чел.-ч.</t>
        </is>
      </c>
      <c r="E17" s="338" t="n">
        <v>7.56</v>
      </c>
      <c r="F17" s="26">
        <f>G17/E17</f>
        <v/>
      </c>
      <c r="G17" s="26">
        <f>'Прил. 3'!H13</f>
        <v/>
      </c>
      <c r="H17" s="269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2">
      <c r="A18" s="266" t="n"/>
      <c r="B18" s="25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2" t="n"/>
      <c r="J18" s="122" t="n"/>
    </row>
    <row r="19" ht="14.25" customFormat="1" customHeight="1" s="202">
      <c r="A19" s="266" t="n"/>
      <c r="B19" s="265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2" t="n"/>
      <c r="J19" s="122" t="n"/>
    </row>
    <row r="20" ht="25.5" customFormat="1" customHeight="1" s="202">
      <c r="A20" s="266" t="n">
        <v>3</v>
      </c>
      <c r="B20" s="132" t="inlineStr">
        <is>
          <t>91.05.05-015</t>
        </is>
      </c>
      <c r="C20" s="265" t="inlineStr">
        <is>
          <t>Краны на автомобильном ходу, грузоподъемность 16 т</t>
        </is>
      </c>
      <c r="D20" s="266" t="inlineStr">
        <is>
          <t>маш.час</t>
        </is>
      </c>
      <c r="E20" s="339" t="n">
        <v>3.78</v>
      </c>
      <c r="F20" s="268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2">
      <c r="A21" s="266" t="n">
        <v>4</v>
      </c>
      <c r="B21" s="132" t="inlineStr">
        <is>
          <t>91.17.04-233</t>
        </is>
      </c>
      <c r="C21" s="265" t="inlineStr">
        <is>
          <t>Установки для сварки ручной дуговой (постоянного тока)</t>
        </is>
      </c>
      <c r="D21" s="266" t="inlineStr">
        <is>
          <t>маш.час</t>
        </is>
      </c>
      <c r="E21" s="339" t="n">
        <v>51.84</v>
      </c>
      <c r="F21" s="268" t="n">
        <v>8.1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25.5" customFormat="1" customHeight="1" s="202">
      <c r="A22" s="266" t="n">
        <v>5</v>
      </c>
      <c r="B22" s="132" t="inlineStr">
        <is>
          <t>91.14.02-001</t>
        </is>
      </c>
      <c r="C22" s="265" t="inlineStr">
        <is>
          <t>Автомобили бортовые, грузоподъемность до 5 т</t>
        </is>
      </c>
      <c r="D22" s="266" t="inlineStr">
        <is>
          <t>маш.час</t>
        </is>
      </c>
      <c r="E22" s="339" t="n">
        <v>3.78</v>
      </c>
      <c r="F22" s="268" t="n">
        <v>65.70999999999999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202">
      <c r="A23" s="266" t="n">
        <v>6</v>
      </c>
      <c r="B23" s="132" t="inlineStr">
        <is>
          <t>91.19.12-021</t>
        </is>
      </c>
      <c r="C23" s="265" t="inlineStr">
        <is>
          <t>Насосы вакуумные 3,6 м3/мин</t>
        </is>
      </c>
      <c r="D23" s="266" t="inlineStr">
        <is>
          <t>маш.час</t>
        </is>
      </c>
      <c r="E23" s="339" t="n">
        <v>24.96</v>
      </c>
      <c r="F23" s="268" t="n">
        <v>6.28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2">
      <c r="A24" s="266" t="n"/>
      <c r="B24" s="266" t="n"/>
      <c r="C24" s="265" t="inlineStr">
        <is>
          <t>Итого основные машины и механизмы</t>
        </is>
      </c>
      <c r="D24" s="266" t="n"/>
      <c r="E24" s="338" t="n"/>
      <c r="F24" s="26" t="n"/>
      <c r="G24" s="26">
        <f>SUM(G20:G23)</f>
        <v/>
      </c>
      <c r="H24" s="269">
        <f>G24/G27</f>
        <v/>
      </c>
      <c r="I24" s="124" t="n"/>
      <c r="J24" s="26">
        <f>SUM(J20:J23)</f>
        <v/>
      </c>
    </row>
    <row r="25" outlineLevel="1" ht="25.5" customFormat="1" customHeight="1" s="202">
      <c r="A25" s="266" t="n">
        <v>7</v>
      </c>
      <c r="B25" s="132" t="inlineStr">
        <is>
          <t>91.21.16-012</t>
        </is>
      </c>
      <c r="C25" s="265" t="inlineStr">
        <is>
          <t>Прессы гидравлические с электроприводом</t>
        </is>
      </c>
      <c r="D25" s="266" t="inlineStr">
        <is>
          <t>маш.час</t>
        </is>
      </c>
      <c r="E25" s="339" t="n">
        <v>94.56</v>
      </c>
      <c r="F25" s="268" t="n">
        <v>1.11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2">
      <c r="A26" s="266" t="n"/>
      <c r="B26" s="266" t="n"/>
      <c r="C26" s="265" t="inlineStr">
        <is>
          <t>Итого прочие машины и механизмы</t>
        </is>
      </c>
      <c r="D26" s="266" t="n"/>
      <c r="E26" s="267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202">
      <c r="A27" s="266" t="n"/>
      <c r="B27" s="266" t="n"/>
      <c r="C27" s="254" t="inlineStr">
        <is>
          <t>Итого по разделу «Машины и механизмы»</t>
        </is>
      </c>
      <c r="D27" s="266" t="n"/>
      <c r="E27" s="267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202">
      <c r="A28" s="266" t="n"/>
      <c r="B28" s="254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2" t="n"/>
      <c r="J28" s="122" t="n"/>
    </row>
    <row r="29">
      <c r="A29" s="266" t="n"/>
      <c r="B29" s="265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2" t="n"/>
      <c r="J29" s="122" t="n"/>
    </row>
    <row r="30">
      <c r="A30" s="266" t="n"/>
      <c r="B30" s="266" t="n"/>
      <c r="C30" s="265" t="inlineStr">
        <is>
          <t>Итого основное оборудование</t>
        </is>
      </c>
      <c r="D30" s="266" t="n"/>
      <c r="E30" s="339" t="n"/>
      <c r="F30" s="268" t="n"/>
      <c r="G30" s="26" t="n">
        <v>0</v>
      </c>
      <c r="H30" s="125" t="n">
        <v>0</v>
      </c>
      <c r="I30" s="124" t="n"/>
      <c r="J30" s="26" t="n">
        <v>0</v>
      </c>
    </row>
    <row r="31">
      <c r="A31" s="266" t="n"/>
      <c r="B31" s="266" t="n"/>
      <c r="C31" s="265" t="inlineStr">
        <is>
          <t>Итого прочее оборудование</t>
        </is>
      </c>
      <c r="D31" s="266" t="n"/>
      <c r="E31" s="338" t="n"/>
      <c r="F31" s="268" t="n"/>
      <c r="G31" s="26" t="n">
        <v>0</v>
      </c>
      <c r="H31" s="125" t="n">
        <v>0</v>
      </c>
      <c r="I31" s="124" t="n"/>
      <c r="J31" s="26" t="n">
        <v>0</v>
      </c>
    </row>
    <row r="32">
      <c r="A32" s="266" t="n"/>
      <c r="B32" s="266" t="n"/>
      <c r="C32" s="254" t="inlineStr">
        <is>
          <t>Итого по разделу «Оборудование»</t>
        </is>
      </c>
      <c r="D32" s="266" t="n"/>
      <c r="E32" s="267" t="n"/>
      <c r="F32" s="268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6">
      <c r="A33" s="266" t="n"/>
      <c r="B33" s="266" t="n"/>
      <c r="C33" s="265" t="inlineStr">
        <is>
          <t>в том числе технологическое оборудование</t>
        </is>
      </c>
      <c r="D33" s="266" t="n"/>
      <c r="E33" s="339" t="n"/>
      <c r="F33" s="268" t="n"/>
      <c r="G33" s="26">
        <f>'Прил.6 Расчет ОБ'!G12</f>
        <v/>
      </c>
      <c r="H33" s="269" t="n"/>
      <c r="I33" s="124" t="n"/>
      <c r="J33" s="26">
        <f>J32</f>
        <v/>
      </c>
    </row>
    <row r="34" ht="14.25" customFormat="1" customHeight="1" s="202">
      <c r="A34" s="266" t="n"/>
      <c r="B34" s="254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2" t="n"/>
      <c r="J34" s="122" t="n"/>
    </row>
    <row r="35" ht="14.25" customFormat="1" customHeight="1" s="202">
      <c r="A35" s="261" t="n"/>
      <c r="B35" s="260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35" t="n"/>
      <c r="J35" s="135" t="n"/>
    </row>
    <row r="36" ht="25.5" customFormat="1" customHeight="1" s="202">
      <c r="A36" s="266" t="n">
        <v>8</v>
      </c>
      <c r="B36" s="266" t="inlineStr">
        <is>
          <t>БЦ.91.216</t>
        </is>
      </c>
      <c r="C36" s="160" t="inlineStr">
        <is>
          <t>Муфта соединительная 500 кВ сечением 1400 мм2</t>
        </is>
      </c>
      <c r="D36" s="266" t="inlineStr">
        <is>
          <t>шт</t>
        </is>
      </c>
      <c r="E36" s="339" t="n">
        <v>6</v>
      </c>
      <c r="F36" s="268">
        <f>ROUND(I36/'Прил. 10'!$D$13,2)</f>
        <v/>
      </c>
      <c r="G36" s="26">
        <f>ROUND(E36*F36,2)</f>
        <v/>
      </c>
      <c r="H36" s="125">
        <f>G36/$G$53</f>
        <v/>
      </c>
      <c r="I36" s="26" t="n">
        <v>4245283.02</v>
      </c>
      <c r="J36" s="26">
        <f>ROUND(I36*E36,2)</f>
        <v/>
      </c>
    </row>
    <row r="37" ht="14.25" customFormat="1" customHeight="1" s="202">
      <c r="A37" s="277" t="n"/>
      <c r="B37" s="137" t="n"/>
      <c r="C37" s="138" t="inlineStr">
        <is>
          <t>Итого основные материалы</t>
        </is>
      </c>
      <c r="D37" s="277" t="n"/>
      <c r="E37" s="342" t="n"/>
      <c r="F37" s="128" t="n"/>
      <c r="G37" s="128">
        <f>SUM(G36:G36)</f>
        <v/>
      </c>
      <c r="H37" s="125">
        <f>G37/$G$53</f>
        <v/>
      </c>
      <c r="I37" s="26" t="n"/>
      <c r="J37" s="128">
        <f>SUM(J36:J36)</f>
        <v/>
      </c>
    </row>
    <row r="38" outlineLevel="1" ht="25.5" customFormat="1" customHeight="1" s="202">
      <c r="A38" s="266" t="n">
        <v>9</v>
      </c>
      <c r="B38" s="132" t="inlineStr">
        <is>
          <t>01.7.07.12-0022</t>
        </is>
      </c>
      <c r="C38" s="265" t="inlineStr">
        <is>
          <t>Пленка полиэтиленовая, толщина 0,2-0,5 мм</t>
        </is>
      </c>
      <c r="D38" s="266" t="inlineStr">
        <is>
          <t>м2</t>
        </is>
      </c>
      <c r="E38" s="339" t="n">
        <v>153.3</v>
      </c>
      <c r="F38" s="268" t="n">
        <v>12.19</v>
      </c>
      <c r="G38" s="26">
        <f>ROUND(E38*F38,2)</f>
        <v/>
      </c>
      <c r="H38" s="125">
        <f>G38/$G$53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2">
      <c r="A39" s="266" t="n">
        <v>10</v>
      </c>
      <c r="B39" s="132" t="inlineStr">
        <is>
          <t>01.3.02.01-0002</t>
        </is>
      </c>
      <c r="C39" s="265" t="inlineStr">
        <is>
          <t>Азот газообразный технический</t>
        </is>
      </c>
      <c r="D39" s="266" t="inlineStr">
        <is>
          <t>м3</t>
        </is>
      </c>
      <c r="E39" s="339" t="n">
        <v>261</v>
      </c>
      <c r="F39" s="268" t="n">
        <v>6.21</v>
      </c>
      <c r="G39" s="26">
        <f>ROUND(E39*F39,2)</f>
        <v/>
      </c>
      <c r="H39" s="125">
        <f>G39/$G$53</f>
        <v/>
      </c>
      <c r="I39" s="26">
        <f>ROUND(F39*'Прил. 10'!$D$13,2)</f>
        <v/>
      </c>
      <c r="J39" s="26">
        <f>ROUND(I39*E39,2)</f>
        <v/>
      </c>
    </row>
    <row r="40" outlineLevel="1" ht="25.5" customFormat="1" customHeight="1" s="202">
      <c r="A40" s="266" t="n">
        <v>11</v>
      </c>
      <c r="B40" s="132" t="inlineStr">
        <is>
          <t>10.3.02.03-0011</t>
        </is>
      </c>
      <c r="C40" s="265" t="inlineStr">
        <is>
          <t>Припои оловянно-свинцовые бессурьмянистые, марка ПОС30</t>
        </is>
      </c>
      <c r="D40" s="266" t="inlineStr">
        <is>
          <t>т</t>
        </is>
      </c>
      <c r="E40" s="339" t="n">
        <v>0.018</v>
      </c>
      <c r="F40" s="268" t="n">
        <v>68050</v>
      </c>
      <c r="G40" s="26">
        <f>ROUND(E40*F40,2)</f>
        <v/>
      </c>
      <c r="H40" s="125">
        <f>G40/$G$53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2">
      <c r="A41" s="266" t="n">
        <v>12</v>
      </c>
      <c r="B41" s="132" t="inlineStr">
        <is>
          <t>01.7.20.08-0102</t>
        </is>
      </c>
      <c r="C41" s="265" t="inlineStr">
        <is>
          <t>Миткаль суровый</t>
        </is>
      </c>
      <c r="D41" s="266" t="inlineStr">
        <is>
          <t>10 м</t>
        </is>
      </c>
      <c r="E41" s="339" t="n">
        <v>15</v>
      </c>
      <c r="F41" s="268" t="n">
        <v>73.65000000000001</v>
      </c>
      <c r="G41" s="26">
        <f>ROUND(E41*F41,2)</f>
        <v/>
      </c>
      <c r="H41" s="125">
        <f>G41/$G$53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2">
      <c r="A42" s="266" t="n">
        <v>13</v>
      </c>
      <c r="B42" s="132" t="inlineStr">
        <is>
          <t>01.7.03.04-0001</t>
        </is>
      </c>
      <c r="C42" s="265" t="inlineStr">
        <is>
          <t>Электроэнергия</t>
        </is>
      </c>
      <c r="D42" s="266" t="inlineStr">
        <is>
          <t>кВт-ч</t>
        </is>
      </c>
      <c r="E42" s="339" t="n">
        <v>2081.67</v>
      </c>
      <c r="F42" s="268" t="n">
        <v>0.4</v>
      </c>
      <c r="G42" s="26">
        <f>ROUND(E42*F42,2)</f>
        <v/>
      </c>
      <c r="H42" s="125">
        <f>G42/$G$53</f>
        <v/>
      </c>
      <c r="I42" s="26">
        <f>ROUND(F42*'Прил. 10'!$D$13,2)</f>
        <v/>
      </c>
      <c r="J42" s="26">
        <f>ROUND(I42*E42,2)</f>
        <v/>
      </c>
    </row>
    <row r="43" outlineLevel="1" ht="25.5" customFormat="1" customHeight="1" s="202">
      <c r="A43" s="266" t="n">
        <v>14</v>
      </c>
      <c r="B43" s="132" t="inlineStr">
        <is>
          <t>01.7.11.07-0034</t>
        </is>
      </c>
      <c r="C43" s="265" t="inlineStr">
        <is>
          <t>Электроды сварочные Э42А, диаметр 4 мм</t>
        </is>
      </c>
      <c r="D43" s="266" t="inlineStr">
        <is>
          <t>кг</t>
        </is>
      </c>
      <c r="E43" s="339" t="n">
        <v>55.8</v>
      </c>
      <c r="F43" s="268" t="n">
        <v>10.57</v>
      </c>
      <c r="G43" s="26">
        <f>ROUND(E43*F43,2)</f>
        <v/>
      </c>
      <c r="H43" s="125">
        <f>G43/$G$53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2">
      <c r="A44" s="266" t="n">
        <v>15</v>
      </c>
      <c r="B44" s="132" t="inlineStr">
        <is>
          <t>01.7.14.07-0071</t>
        </is>
      </c>
      <c r="C44" s="265" t="inlineStr">
        <is>
          <t>Пластикат листовой</t>
        </is>
      </c>
      <c r="D44" s="266" t="inlineStr">
        <is>
          <t>т</t>
        </is>
      </c>
      <c r="E44" s="339" t="n">
        <v>0.03</v>
      </c>
      <c r="F44" s="268" t="n">
        <v>19350</v>
      </c>
      <c r="G44" s="26">
        <f>ROUND(E44*F44,2)</f>
        <v/>
      </c>
      <c r="H44" s="125">
        <f>G44/$G$53</f>
        <v/>
      </c>
      <c r="I44" s="26">
        <f>ROUND(F44*'Прил. 10'!$D$13,2)</f>
        <v/>
      </c>
      <c r="J44" s="26">
        <f>ROUND(I44*E44,2)</f>
        <v/>
      </c>
    </row>
    <row r="45" outlineLevel="1" ht="14.25" customFormat="1" customHeight="1" s="202">
      <c r="A45" s="266" t="n">
        <v>16</v>
      </c>
      <c r="B45" s="132" t="inlineStr">
        <is>
          <t>01.3.01.01-0001</t>
        </is>
      </c>
      <c r="C45" s="265" t="inlineStr">
        <is>
          <t>Бензин авиационный Б-70</t>
        </is>
      </c>
      <c r="D45" s="266" t="inlineStr">
        <is>
          <t>т</t>
        </is>
      </c>
      <c r="E45" s="339" t="n">
        <v>0.09</v>
      </c>
      <c r="F45" s="268" t="n">
        <v>4488.4</v>
      </c>
      <c r="G45" s="26">
        <f>ROUND(E45*F45,2)</f>
        <v/>
      </c>
      <c r="H45" s="125">
        <f>G45/$G$53</f>
        <v/>
      </c>
      <c r="I45" s="26">
        <f>ROUND(F45*'Прил. 10'!$D$13,2)</f>
        <v/>
      </c>
      <c r="J45" s="26">
        <f>ROUND(I45*E45,2)</f>
        <v/>
      </c>
    </row>
    <row r="46" outlineLevel="1" ht="38.25" customFormat="1" customHeight="1" s="202">
      <c r="A46" s="266" t="n">
        <v>17</v>
      </c>
      <c r="B46" s="132" t="inlineStr">
        <is>
          <t>11.1.03.05-0085</t>
        </is>
      </c>
      <c r="C46" s="265" t="inlineStr">
        <is>
          <t>Доска необрезная, хвойных пород, длина 4-6,5 м, все ширины, толщина 44 мм и более, сорт III</t>
        </is>
      </c>
      <c r="D46" s="266" t="inlineStr">
        <is>
          <t>м3</t>
        </is>
      </c>
      <c r="E46" s="339" t="n">
        <v>0.42</v>
      </c>
      <c r="F46" s="268" t="n">
        <v>684</v>
      </c>
      <c r="G46" s="26">
        <f>ROUND(E46*F46,2)</f>
        <v/>
      </c>
      <c r="H46" s="125">
        <f>G46/$G$53</f>
        <v/>
      </c>
      <c r="I46" s="26">
        <f>ROUND(F46*'Прил. 10'!$D$13,2)</f>
        <v/>
      </c>
      <c r="J46" s="26">
        <f>ROUND(I46*E46,2)</f>
        <v/>
      </c>
    </row>
    <row r="47" outlineLevel="1" ht="14.25" customFormat="1" customHeight="1" s="202">
      <c r="A47" s="266" t="n">
        <v>18</v>
      </c>
      <c r="B47" s="132" t="inlineStr">
        <is>
          <t>01.7.20.08-0021</t>
        </is>
      </c>
      <c r="C47" s="265" t="inlineStr">
        <is>
          <t>Брезент</t>
        </is>
      </c>
      <c r="D47" s="266" t="inlineStr">
        <is>
          <t>м2</t>
        </is>
      </c>
      <c r="E47" s="339" t="n">
        <v>6</v>
      </c>
      <c r="F47" s="268" t="n">
        <v>37.43</v>
      </c>
      <c r="G47" s="26">
        <f>ROUND(E47*F47,2)</f>
        <v/>
      </c>
      <c r="H47" s="125">
        <f>G47/$G$53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2">
      <c r="A48" s="266" t="n">
        <v>19</v>
      </c>
      <c r="B48" s="132" t="inlineStr">
        <is>
          <t>01.1.02.02-0022</t>
        </is>
      </c>
      <c r="C48" s="265" t="inlineStr">
        <is>
          <t>Бумага асбестовая электроизоляционная БЭ, толщина 0,2 мм</t>
        </is>
      </c>
      <c r="D48" s="266" t="inlineStr">
        <is>
          <t>т</t>
        </is>
      </c>
      <c r="E48" s="339" t="n">
        <v>0.012</v>
      </c>
      <c r="F48" s="268" t="n">
        <v>11549</v>
      </c>
      <c r="G48" s="26">
        <f>ROUND(E48*F48,2)</f>
        <v/>
      </c>
      <c r="H48" s="125">
        <f>G48/$G$53</f>
        <v/>
      </c>
      <c r="I48" s="26">
        <f>ROUND(F48*'Прил. 10'!$D$13,2)</f>
        <v/>
      </c>
      <c r="J48" s="26">
        <f>ROUND(I48*E48,2)</f>
        <v/>
      </c>
    </row>
    <row r="49" outlineLevel="1" ht="38.25" customFormat="1" customHeight="1" s="202">
      <c r="A49" s="266" t="n">
        <v>20</v>
      </c>
      <c r="B49" s="132" t="inlineStr">
        <is>
          <t>10.2.02.08-0001</t>
        </is>
      </c>
      <c r="C49" s="265" t="inlineStr">
        <is>
          <t>Проволока медная, круглая, мягкая, электротехническая, диаметр 1,0-3,0 мм и выше</t>
        </is>
      </c>
      <c r="D49" s="266" t="inlineStr">
        <is>
          <t>т</t>
        </is>
      </c>
      <c r="E49" s="339" t="n">
        <v>0.0018</v>
      </c>
      <c r="F49" s="268" t="n">
        <v>37517</v>
      </c>
      <c r="G49" s="26">
        <f>ROUND(E49*F49,2)</f>
        <v/>
      </c>
      <c r="H49" s="125">
        <f>G49/$G$53</f>
        <v/>
      </c>
      <c r="I49" s="26">
        <f>ROUND(F49*'Прил. 10'!$D$13,2)</f>
        <v/>
      </c>
      <c r="J49" s="26">
        <f>ROUND(I49*E49,2)</f>
        <v/>
      </c>
    </row>
    <row r="50" outlineLevel="1" ht="25.5" customFormat="1" customHeight="1" s="202">
      <c r="A50" s="266" t="n">
        <v>21</v>
      </c>
      <c r="B50" s="132" t="inlineStr">
        <is>
          <t>01.3.01.07-0009</t>
        </is>
      </c>
      <c r="C50" s="265" t="inlineStr">
        <is>
          <t>Спирт этиловый ректификованный технический, сорт I</t>
        </is>
      </c>
      <c r="D50" s="266" t="inlineStr">
        <is>
          <t>кг</t>
        </is>
      </c>
      <c r="E50" s="339" t="n">
        <v>1.44</v>
      </c>
      <c r="F50" s="268" t="n">
        <v>38.89</v>
      </c>
      <c r="G50" s="26">
        <f>ROUND(E50*F50,2)</f>
        <v/>
      </c>
      <c r="H50" s="125">
        <f>G50/$G$53</f>
        <v/>
      </c>
      <c r="I50" s="26">
        <f>ROUND(F50*'Прил. 10'!$D$13,2)</f>
        <v/>
      </c>
      <c r="J50" s="26">
        <f>ROUND(I50*E50,2)</f>
        <v/>
      </c>
    </row>
    <row r="51" outlineLevel="1" ht="38.25" customFormat="1" customHeight="1" s="202">
      <c r="A51" s="266" t="n">
        <v>22</v>
      </c>
      <c r="B51" s="132" t="inlineStr">
        <is>
          <t>01.7.06.05-0041</t>
        </is>
      </c>
      <c r="C51" s="265" t="inlineStr">
        <is>
          <t>Лента изоляционная прорезиненная односторонняя, ширина 20 мм, толщина 0,25-0,35 мм</t>
        </is>
      </c>
      <c r="D51" s="266" t="inlineStr">
        <is>
          <t>кг</t>
        </is>
      </c>
      <c r="E51" s="339" t="n">
        <v>1.2</v>
      </c>
      <c r="F51" s="268" t="n">
        <v>30.4</v>
      </c>
      <c r="G51" s="26">
        <f>ROUND(E51*F51,2)</f>
        <v/>
      </c>
      <c r="H51" s="125">
        <f>G51/$G$53</f>
        <v/>
      </c>
      <c r="I51" s="26">
        <f>ROUND(F51*'Прил. 10'!$D$13,2)</f>
        <v/>
      </c>
      <c r="J51" s="26">
        <f>ROUND(I51*E51,2)</f>
        <v/>
      </c>
    </row>
    <row r="52" ht="14.25" customFormat="1" customHeight="1" s="202">
      <c r="A52" s="277" t="n"/>
      <c r="B52" s="277" t="n"/>
      <c r="C52" s="138" t="inlineStr">
        <is>
          <t>Итого прочие материалы</t>
        </is>
      </c>
      <c r="D52" s="277" t="n"/>
      <c r="E52" s="342" t="n"/>
      <c r="F52" s="170" t="n"/>
      <c r="G52" s="128">
        <f>SUM(G38:G51)</f>
        <v/>
      </c>
      <c r="H52" s="125">
        <f>G52/$G$53</f>
        <v/>
      </c>
      <c r="I52" s="26" t="n"/>
      <c r="J52" s="26">
        <f>SUM(J38:J51)</f>
        <v/>
      </c>
    </row>
    <row r="53" ht="14.25" customFormat="1" customHeight="1" s="202">
      <c r="A53" s="266" t="n"/>
      <c r="B53" s="266" t="n"/>
      <c r="C53" s="254" t="inlineStr">
        <is>
          <t>Итого по разделу «Материалы»</t>
        </is>
      </c>
      <c r="D53" s="266" t="n"/>
      <c r="E53" s="267" t="n"/>
      <c r="F53" s="268" t="n"/>
      <c r="G53" s="26">
        <f>G37+G52</f>
        <v/>
      </c>
      <c r="H53" s="269">
        <f>G53/$G$53</f>
        <v/>
      </c>
      <c r="I53" s="26" t="n"/>
      <c r="J53" s="26">
        <f>J37+J52</f>
        <v/>
      </c>
    </row>
    <row r="54" ht="14.25" customFormat="1" customHeight="1" s="202">
      <c r="A54" s="266" t="n"/>
      <c r="B54" s="266" t="n"/>
      <c r="C54" s="265" t="inlineStr">
        <is>
          <t>ИТОГО ПО РМ</t>
        </is>
      </c>
      <c r="D54" s="266" t="n"/>
      <c r="E54" s="267" t="n"/>
      <c r="F54" s="268" t="n"/>
      <c r="G54" s="26">
        <f>G15+G27+G53</f>
        <v/>
      </c>
      <c r="H54" s="269" t="n"/>
      <c r="I54" s="26" t="n"/>
      <c r="J54" s="26">
        <f>J15+J27+J53</f>
        <v/>
      </c>
    </row>
    <row r="55" ht="14.25" customFormat="1" customHeight="1" s="202">
      <c r="A55" s="266" t="n"/>
      <c r="B55" s="266" t="n"/>
      <c r="C55" s="265" t="inlineStr">
        <is>
          <t>Накладные расходы</t>
        </is>
      </c>
      <c r="D55" s="130">
        <f>ROUND(G55/(G$17+$G$15),2)</f>
        <v/>
      </c>
      <c r="E55" s="267" t="n"/>
      <c r="F55" s="268" t="n"/>
      <c r="G55" s="26" t="n">
        <v>16619.82</v>
      </c>
      <c r="H55" s="269" t="n"/>
      <c r="I55" s="26" t="n"/>
      <c r="J55" s="26">
        <f>ROUND(D55*(J15+J17),2)</f>
        <v/>
      </c>
    </row>
    <row r="56" ht="14.25" customFormat="1" customHeight="1" s="202">
      <c r="A56" s="266" t="n"/>
      <c r="B56" s="266" t="n"/>
      <c r="C56" s="265" t="inlineStr">
        <is>
          <t>Сметная прибыль</t>
        </is>
      </c>
      <c r="D56" s="130">
        <f>ROUND(G56/(G$15+G$17),2)</f>
        <v/>
      </c>
      <c r="E56" s="267" t="n"/>
      <c r="F56" s="268" t="n"/>
      <c r="G56" s="26" t="n">
        <v>8738.26</v>
      </c>
      <c r="H56" s="269" t="n"/>
      <c r="I56" s="26" t="n"/>
      <c r="J56" s="26">
        <f>ROUND(D56*(J15+J17),2)</f>
        <v/>
      </c>
    </row>
    <row r="57" ht="14.25" customFormat="1" customHeight="1" s="202">
      <c r="A57" s="266" t="n"/>
      <c r="B57" s="266" t="n"/>
      <c r="C57" s="265" t="inlineStr">
        <is>
          <t>Итого СМР (с НР и СП)</t>
        </is>
      </c>
      <c r="D57" s="266" t="n"/>
      <c r="E57" s="267" t="n"/>
      <c r="F57" s="268" t="n"/>
      <c r="G57" s="26">
        <f>G15+G27+G53+G55+G56</f>
        <v/>
      </c>
      <c r="H57" s="269" t="n"/>
      <c r="I57" s="26" t="n"/>
      <c r="J57" s="26">
        <f>J15+J27+J53+J55+J56</f>
        <v/>
      </c>
    </row>
    <row r="58" ht="14.25" customFormat="1" customHeight="1" s="202">
      <c r="A58" s="266" t="n"/>
      <c r="B58" s="266" t="n"/>
      <c r="C58" s="265" t="inlineStr">
        <is>
          <t>ВСЕГО СМР + ОБОРУДОВАНИЕ</t>
        </is>
      </c>
      <c r="D58" s="266" t="n"/>
      <c r="E58" s="267" t="n"/>
      <c r="F58" s="268" t="n"/>
      <c r="G58" s="26">
        <f>G57+G32</f>
        <v/>
      </c>
      <c r="H58" s="269" t="n"/>
      <c r="I58" s="26" t="n"/>
      <c r="J58" s="26">
        <f>J57+J32</f>
        <v/>
      </c>
    </row>
    <row r="59" ht="34.5" customFormat="1" customHeight="1" s="202">
      <c r="A59" s="266" t="n"/>
      <c r="B59" s="266" t="n"/>
      <c r="C59" s="265" t="inlineStr">
        <is>
          <t>ИТОГО ПОКАЗАТЕЛЬ НА ЕД. ИЗМ.</t>
        </is>
      </c>
      <c r="D59" s="266" t="inlineStr">
        <is>
          <t>1 ед</t>
        </is>
      </c>
      <c r="E59" s="339" t="n">
        <v>1</v>
      </c>
      <c r="F59" s="268" t="n"/>
      <c r="G59" s="26">
        <f>G58/E59</f>
        <v/>
      </c>
      <c r="H59" s="269" t="n"/>
      <c r="I59" s="26" t="n"/>
      <c r="J59" s="26">
        <f>J58/E59</f>
        <v/>
      </c>
    </row>
    <row r="61" ht="14.25" customFormat="1" customHeight="1" s="202">
      <c r="A61" s="192" t="inlineStr">
        <is>
          <t>Составил ______________________    А.Р. Маркова</t>
        </is>
      </c>
    </row>
    <row r="62" ht="14.25" customFormat="1" customHeight="1" s="202">
      <c r="A62" s="203" t="inlineStr">
        <is>
          <t xml:space="preserve">                         (подпись, инициалы, фамилия)</t>
        </is>
      </c>
    </row>
    <row r="63" ht="14.25" customFormat="1" customHeight="1" s="202">
      <c r="A63" s="192" t="n"/>
    </row>
    <row r="64" ht="14.25" customFormat="1" customHeight="1" s="202">
      <c r="A64" s="192" t="inlineStr">
        <is>
          <t>Проверил ______________________        А.В. Костянецкая</t>
        </is>
      </c>
    </row>
    <row r="65" ht="14.25" customFormat="1" customHeight="1" s="202">
      <c r="A65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1400 мм2. Муфта соединительная 500 кВ сечением 1400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15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6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 s="216">
      <c r="A9" s="99" t="n"/>
      <c r="B9" s="265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6">
      <c r="A10" s="266" t="n"/>
      <c r="B10" s="254" t="n"/>
      <c r="C10" s="265" t="inlineStr">
        <is>
          <t>ИТОГО ИНЖЕНЕРНОЕ ОБОРУДОВАНИЕ</t>
        </is>
      </c>
      <c r="D10" s="254" t="n"/>
      <c r="E10" s="100" t="n"/>
      <c r="F10" s="268" t="n"/>
      <c r="G10" s="268" t="n">
        <v>0</v>
      </c>
    </row>
    <row r="11">
      <c r="A11" s="266" t="n"/>
      <c r="B11" s="265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6">
      <c r="A12" s="266" t="n"/>
      <c r="B12" s="265" t="n"/>
      <c r="C12" s="265" t="inlineStr">
        <is>
          <t>ИТОГО ТЕХНОЛОГИЧЕСКОЕ ОБОРУДОВАНИЕ</t>
        </is>
      </c>
      <c r="D12" s="265" t="n"/>
      <c r="E12" s="283" t="n"/>
      <c r="F12" s="268" t="n"/>
      <c r="G12" s="26" t="n">
        <v>0</v>
      </c>
    </row>
    <row r="13" ht="19.5" customHeight="1" s="216">
      <c r="A13" s="266" t="n"/>
      <c r="B13" s="265" t="n"/>
      <c r="C13" s="265" t="inlineStr">
        <is>
          <t>Всего по разделу «Оборудование»</t>
        </is>
      </c>
      <c r="D13" s="265" t="n"/>
      <c r="E13" s="283" t="n"/>
      <c r="F13" s="268" t="n"/>
      <c r="G13" s="26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2" t="n"/>
      <c r="C1" s="192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192" t="n"/>
      <c r="B7" s="192" t="n"/>
      <c r="C7" s="192" t="n"/>
      <c r="D7" s="192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3" t="n"/>
      <c r="B9" s="333" t="n"/>
      <c r="C9" s="333" t="n"/>
      <c r="D9" s="333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" customHeight="1" s="216">
      <c r="A11" s="266" t="inlineStr">
        <is>
          <t>К1-16-8</t>
        </is>
      </c>
      <c r="B11" s="266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5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1" t="n">
        <v>6.26</v>
      </c>
    </row>
    <row r="15" ht="89.40000000000001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7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7" t="n">
        <v>0.03</v>
      </c>
    </row>
    <row r="20" ht="18.75" customHeight="1" s="216">
      <c r="B20" s="177" t="n"/>
    </row>
    <row r="21" ht="18.75" customHeight="1" s="216">
      <c r="B21" s="177" t="n"/>
    </row>
    <row r="22" ht="18.75" customHeight="1" s="216">
      <c r="B22" s="177" t="n"/>
    </row>
    <row r="23" ht="18.75" customHeight="1" s="216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3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4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5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2025-01-24T12:04:36Z</dcterms:modified>
  <cp:lastModifiedBy>user1</cp:lastModifiedBy>
</cp:coreProperties>
</file>