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78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87" t="n"/>
      <c r="C6" s="187" t="n"/>
      <c r="D6" s="187" t="n"/>
    </row>
    <row r="7" ht="36" customHeight="1" s="217">
      <c r="B7" s="246" t="inlineStr">
        <is>
          <t>Наименование разрабатываемого показателя УНЦ — КЛ 330 кВ (с алюминиевой жилой) сечение жилы 1600 мм2. Кабель</t>
        </is>
      </c>
    </row>
    <row r="8" ht="15.75" customHeight="1" s="217">
      <c r="B8" s="246" t="inlineStr">
        <is>
          <t>Сопоставимый уровень цен: 4 кв.  2016 г.</t>
        </is>
      </c>
    </row>
    <row r="9" ht="15.75" customHeight="1" s="217">
      <c r="B9" s="246" t="inlineStr">
        <is>
          <t>Единица измерения  — 1 км</t>
        </is>
      </c>
    </row>
    <row r="10" ht="18.75" customHeight="1" s="217">
      <c r="B10" s="188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31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КВЛ 330 кВ Ленинградская АЭС -2-Пулковская-Южная</t>
        </is>
      </c>
      <c r="E12" s="192" t="n"/>
      <c r="F12" s="192" t="n"/>
      <c r="G12" s="192" t="n"/>
      <c r="H12" s="192" t="n"/>
      <c r="I12" s="192" t="n"/>
      <c r="J12" s="192" t="n"/>
      <c r="K12" s="192" t="n"/>
      <c r="L12" s="192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9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Кабель алюминиевый 330кВ 3х1600</t>
        </is>
      </c>
    </row>
    <row r="17" ht="78.75" customHeight="1" s="217">
      <c r="B17" s="252" t="n">
        <v>6</v>
      </c>
      <c r="C17" s="19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217">
      <c r="B18" s="196" t="inlineStr">
        <is>
          <t>6.1</t>
        </is>
      </c>
      <c r="C18" s="231" t="inlineStr">
        <is>
          <t>строительно-монтажные работы</t>
        </is>
      </c>
      <c r="D18" s="216" t="n">
        <v>24469.56</v>
      </c>
    </row>
    <row r="19" ht="15.75" customHeight="1" s="217">
      <c r="B19" s="196" t="inlineStr">
        <is>
          <t>6.2</t>
        </is>
      </c>
      <c r="C19" s="231" t="inlineStr">
        <is>
          <t>оборудование и инвентарь</t>
        </is>
      </c>
      <c r="D19" s="252" t="inlineStr">
        <is>
          <t>-</t>
        </is>
      </c>
    </row>
    <row r="20" ht="15.75" customHeight="1" s="217">
      <c r="B20" s="196" t="inlineStr">
        <is>
          <t>6.3</t>
        </is>
      </c>
      <c r="C20" s="231" t="inlineStr">
        <is>
          <t>пусконаладочные работы</t>
        </is>
      </c>
      <c r="D20" s="252" t="inlineStr">
        <is>
          <t>-</t>
        </is>
      </c>
    </row>
    <row r="21" ht="31.5" customHeight="1" s="217">
      <c r="B21" s="196" t="inlineStr">
        <is>
          <t>6.4</t>
        </is>
      </c>
      <c r="C21" s="231" t="inlineStr">
        <is>
          <t>прочие и лимитированные затраты</t>
        </is>
      </c>
      <c r="D21" s="252" t="inlineStr">
        <is>
          <t>-</t>
        </is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52" t="inlineStr">
        <is>
          <t>4 кв.  2016 г.</t>
        </is>
      </c>
    </row>
    <row r="23" ht="110.25" customHeight="1" s="217">
      <c r="B23" s="252" t="n">
        <v>8</v>
      </c>
      <c r="C23" s="1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217">
      <c r="B24" s="252" t="n">
        <v>9</v>
      </c>
      <c r="C24" s="194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15.75" customHeight="1" s="217">
      <c r="B25" s="197" t="n"/>
      <c r="C25" s="198" t="n"/>
      <c r="D25" s="198" t="n"/>
    </row>
    <row r="26">
      <c r="B26" s="213" t="inlineStr">
        <is>
          <t>Составил ______________________        Е.А. Князева</t>
        </is>
      </c>
      <c r="C26" s="214" t="n"/>
    </row>
    <row r="27">
      <c r="B27" s="215" t="inlineStr">
        <is>
          <t xml:space="preserve">                         (подпись, инициалы, фамилия)</t>
        </is>
      </c>
      <c r="C27" s="214" t="n"/>
    </row>
    <row r="28">
      <c r="B28" s="213" t="n"/>
      <c r="C28" s="214" t="n"/>
    </row>
    <row r="29">
      <c r="B29" s="213" t="inlineStr">
        <is>
          <t>Проверил ______________________        А.В. Костянецкая</t>
        </is>
      </c>
      <c r="C29" s="214" t="n"/>
    </row>
    <row r="30">
      <c r="B30" s="215" t="inlineStr">
        <is>
          <t xml:space="preserve">                        (подпись, инициалы, фамилия)</t>
        </is>
      </c>
      <c r="C30" s="214" t="n"/>
    </row>
    <row r="31" ht="15.75" customHeight="1" s="217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97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A6" s="219" t="n"/>
      <c r="B6" s="246">
        <f>'Прил.1 Сравнит табл'!B7:D7</f>
        <v/>
      </c>
      <c r="L6" s="219" t="n"/>
    </row>
    <row r="7">
      <c r="A7" s="219" t="n"/>
      <c r="B7" s="246">
        <f>'Прил.1 Сравнит табл'!B9:D9</f>
        <v/>
      </c>
      <c r="L7" s="219" t="n"/>
    </row>
    <row r="8" ht="18.75" customHeight="1" s="217">
      <c r="B8" s="188" t="n"/>
    </row>
    <row r="9" ht="15.75" customHeight="1" s="217">
      <c r="A9" s="219" t="n"/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9" t="n"/>
      <c r="L9" s="219" t="n"/>
    </row>
    <row r="10" ht="15.75" customHeight="1" s="217">
      <c r="A10" s="219" t="n"/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9" t="n"/>
      <c r="L10" s="219" t="n"/>
    </row>
    <row r="11" ht="68.40000000000001" customHeight="1" s="217">
      <c r="A11" s="219" t="n"/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91.5" customHeight="1" s="217">
      <c r="A12" s="219" t="n"/>
      <c r="B12" s="220" t="n">
        <v>1</v>
      </c>
      <c r="C12" s="236" t="inlineStr">
        <is>
          <t>Кабель алюминиевый 330кВ 3х1600</t>
        </is>
      </c>
      <c r="D12" s="207" t="inlineStr">
        <is>
          <t>02-04-02</t>
        </is>
      </c>
      <c r="E12" s="231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8" t="n"/>
      <c r="G12" s="208">
        <f>24469563.27/1000</f>
        <v/>
      </c>
      <c r="H12" s="208" t="n"/>
      <c r="I12" s="208" t="n"/>
      <c r="J12" s="209">
        <f>SUM(F12:I12)</f>
        <v/>
      </c>
      <c r="K12" s="210" t="n"/>
      <c r="L12" s="210" t="n"/>
    </row>
    <row r="13" ht="15" customHeight="1" s="217">
      <c r="A13" s="219" t="n"/>
      <c r="B13" s="250" t="inlineStr">
        <is>
          <t>Всего по объекту:</t>
        </is>
      </c>
      <c r="C13" s="331" t="n"/>
      <c r="D13" s="331" t="n"/>
      <c r="E13" s="332" t="n"/>
      <c r="F13" s="212" t="n"/>
      <c r="G13" s="212">
        <f>G12</f>
        <v/>
      </c>
      <c r="H13" s="212" t="n"/>
      <c r="I13" s="212" t="n"/>
      <c r="J13" s="212">
        <f>J12</f>
        <v/>
      </c>
      <c r="K13" s="210" t="n"/>
      <c r="L13" s="210" t="n"/>
    </row>
    <row r="14" ht="15.75" customHeight="1" s="217">
      <c r="A14" s="219" t="n"/>
      <c r="B14" s="250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>
        <f>G13</f>
        <v/>
      </c>
      <c r="H14" s="212" t="n"/>
      <c r="I14" s="212" t="n"/>
      <c r="J14" s="212">
        <f>J13</f>
        <v/>
      </c>
      <c r="K14" s="219" t="n"/>
      <c r="L14" s="210" t="n"/>
    </row>
    <row r="15" ht="15" customHeight="1" s="217">
      <c r="A15" s="219" t="n"/>
      <c r="B15" s="219" t="n"/>
      <c r="C15" s="219" t="n"/>
      <c r="D15" s="219" t="n"/>
      <c r="E15" s="219" t="n"/>
      <c r="F15" s="219" t="n"/>
      <c r="G15" s="219" t="n"/>
      <c r="H15" s="219" t="n"/>
      <c r="I15" s="219" t="n"/>
      <c r="J15" s="219" t="n"/>
      <c r="K15" s="219" t="n"/>
      <c r="L15" s="219" t="n"/>
    </row>
    <row r="16" ht="15" customHeight="1" s="217">
      <c r="A16" s="219" t="n"/>
      <c r="B16" s="219" t="n"/>
      <c r="C16" s="219" t="n"/>
      <c r="D16" s="219" t="n"/>
      <c r="E16" s="219" t="n"/>
      <c r="F16" s="219" t="n"/>
      <c r="G16" s="219" t="n"/>
      <c r="H16" s="219" t="n"/>
      <c r="I16" s="219" t="n"/>
      <c r="J16" s="219" t="n"/>
      <c r="K16" s="219" t="n"/>
      <c r="L16" s="219" t="n"/>
    </row>
    <row r="17" ht="15" customHeight="1" s="217">
      <c r="A17" s="219" t="n"/>
      <c r="B17" s="219" t="n"/>
      <c r="C17" s="219" t="n"/>
      <c r="D17" s="219" t="n"/>
      <c r="E17" s="219" t="n"/>
      <c r="F17" s="219" t="n"/>
      <c r="G17" s="219" t="n"/>
      <c r="H17" s="219" t="n"/>
      <c r="I17" s="219" t="n"/>
      <c r="J17" s="219" t="n"/>
      <c r="K17" s="219" t="n"/>
      <c r="L17" s="219" t="n"/>
    </row>
    <row r="18" ht="15" customHeight="1" s="217">
      <c r="A18" s="219" t="n"/>
      <c r="B18" s="219" t="n"/>
      <c r="C18" s="213" t="inlineStr">
        <is>
          <t>Составил ______________________     А.Р. Маркова</t>
        </is>
      </c>
      <c r="D18" s="214" t="n"/>
      <c r="E18" s="214" t="n"/>
      <c r="F18" s="219" t="n"/>
      <c r="G18" s="219" t="n"/>
      <c r="H18" s="219" t="n"/>
      <c r="I18" s="219" t="n"/>
      <c r="J18" s="219" t="n"/>
      <c r="K18" s="219" t="n"/>
      <c r="L18" s="219" t="n"/>
    </row>
    <row r="19" ht="15" customHeight="1" s="217">
      <c r="A19" s="219" t="n"/>
      <c r="B19" s="219" t="n"/>
      <c r="C19" s="215" t="inlineStr">
        <is>
          <t xml:space="preserve">                         (подпись, инициалы, фамилия)</t>
        </is>
      </c>
      <c r="D19" s="214" t="n"/>
      <c r="E19" s="214" t="n"/>
      <c r="F19" s="219" t="n"/>
      <c r="G19" s="219" t="n"/>
      <c r="H19" s="219" t="n"/>
      <c r="I19" s="219" t="n"/>
      <c r="J19" s="219" t="n"/>
      <c r="K19" s="219" t="n"/>
      <c r="L19" s="219" t="n"/>
    </row>
    <row r="20" ht="15" customHeight="1" s="217">
      <c r="A20" s="219" t="n"/>
      <c r="B20" s="219" t="n"/>
      <c r="C20" s="213" t="n"/>
      <c r="D20" s="214" t="n"/>
      <c r="E20" s="214" t="n"/>
      <c r="F20" s="219" t="n"/>
      <c r="G20" s="219" t="n"/>
      <c r="H20" s="219" t="n"/>
      <c r="I20" s="219" t="n"/>
      <c r="J20" s="219" t="n"/>
      <c r="K20" s="219" t="n"/>
      <c r="L20" s="219" t="n"/>
    </row>
    <row r="21" ht="15" customHeight="1" s="217">
      <c r="A21" s="219" t="n"/>
      <c r="B21" s="219" t="n"/>
      <c r="C21" s="213" t="inlineStr">
        <is>
          <t>Проверил ______________________        А.В. Костянецкая</t>
        </is>
      </c>
      <c r="D21" s="214" t="n"/>
      <c r="E21" s="214" t="n"/>
      <c r="F21" s="219" t="n"/>
      <c r="G21" s="219" t="n"/>
      <c r="H21" s="219" t="n"/>
      <c r="I21" s="219" t="n"/>
      <c r="J21" s="219" t="n"/>
      <c r="K21" s="219" t="n"/>
      <c r="L21" s="219" t="n"/>
    </row>
    <row r="22" ht="15" customHeight="1" s="217">
      <c r="A22" s="219" t="n"/>
      <c r="B22" s="219" t="n"/>
      <c r="C22" s="215" t="inlineStr">
        <is>
          <t xml:space="preserve">                        (подпись, инициалы, фамилия)</t>
        </is>
      </c>
      <c r="D22" s="214" t="n"/>
      <c r="E22" s="214" t="n"/>
      <c r="F22" s="219" t="n"/>
      <c r="G22" s="219" t="n"/>
      <c r="H22" s="219" t="n"/>
      <c r="I22" s="219" t="n"/>
      <c r="J22" s="219" t="n"/>
      <c r="K22" s="219" t="n"/>
      <c r="L22" s="219" t="n"/>
    </row>
    <row r="23" ht="15" customHeight="1" s="217">
      <c r="A23" s="219" t="n"/>
      <c r="B23" s="219" t="n"/>
      <c r="C23" s="219" t="n"/>
      <c r="D23" s="219" t="n"/>
      <c r="E23" s="219" t="n"/>
      <c r="F23" s="219" t="n"/>
      <c r="G23" s="219" t="n"/>
      <c r="H23" s="219" t="n"/>
      <c r="I23" s="219" t="n"/>
      <c r="J23" s="219" t="n"/>
      <c r="K23" s="219" t="n"/>
      <c r="L23" s="219" t="n"/>
    </row>
    <row r="24" ht="15" customHeight="1" s="217">
      <c r="A24" s="219" t="n"/>
      <c r="B24" s="219" t="n"/>
      <c r="C24" s="219" t="n"/>
      <c r="D24" s="219" t="n"/>
      <c r="E24" s="219" t="n"/>
      <c r="F24" s="219" t="n"/>
      <c r="G24" s="219" t="n"/>
      <c r="H24" s="219" t="n"/>
      <c r="I24" s="219" t="n"/>
      <c r="J24" s="219" t="n"/>
      <c r="K24" s="219" t="n"/>
      <c r="L24" s="219" t="n"/>
    </row>
    <row r="25" ht="15" customHeight="1" s="217">
      <c r="A25" s="219" t="n"/>
      <c r="B25" s="219" t="n"/>
      <c r="C25" s="219" t="n"/>
      <c r="D25" s="219" t="n"/>
      <c r="E25" s="219" t="n"/>
      <c r="F25" s="219" t="n"/>
      <c r="G25" s="219" t="n"/>
      <c r="H25" s="219" t="n"/>
      <c r="I25" s="219" t="n"/>
      <c r="J25" s="219" t="n"/>
      <c r="K25" s="219" t="n"/>
      <c r="L25" s="219" t="n"/>
    </row>
    <row r="26" ht="15" customHeight="1" s="217"/>
    <row r="27" ht="15" customHeight="1" s="217"/>
    <row r="28" ht="15" customHeight="1" s="217"/>
    <row r="29" ht="15" customHeight="1" s="217"/>
    <row r="30" ht="15" customHeight="1" s="2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C30" sqref="C3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КЛ 330 кВ (с алюминиевой жилой) сечение жилы 1600 мм2. Кабель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1174.8</v>
      </c>
      <c r="G12" s="336" t="n">
        <v>9.619999999999999</v>
      </c>
      <c r="H12" s="157">
        <f>ROUND(F12*G12,2)</f>
        <v/>
      </c>
      <c r="M12" s="337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7" t="n"/>
      <c r="H13" s="335">
        <f>H14</f>
        <v/>
      </c>
    </row>
    <row r="14">
      <c r="A14" s="285" t="n">
        <v>2</v>
      </c>
      <c r="B14" s="257" t="n"/>
      <c r="C14" s="165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82.7</v>
      </c>
      <c r="G14" s="157" t="n"/>
      <c r="H14" s="336" t="n">
        <v>969.6</v>
      </c>
    </row>
    <row r="15" customFormat="1" s="146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7" t="n"/>
      <c r="H15" s="335">
        <f>SUM(H16:H25)</f>
        <v/>
      </c>
    </row>
    <row r="16" ht="25.5" customHeight="1" s="217">
      <c r="A16" s="285" t="n">
        <v>3</v>
      </c>
      <c r="B16" s="257" t="n"/>
      <c r="C16" s="165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5" t="inlineStr">
        <is>
          <t>маш.час</t>
        </is>
      </c>
      <c r="F16" s="285" t="n">
        <v>15.6</v>
      </c>
      <c r="G16" s="166" t="n">
        <v>823.23</v>
      </c>
      <c r="H16" s="157">
        <f>ROUND(F16*G16,2)</f>
        <v/>
      </c>
      <c r="I16" s="161" t="n"/>
      <c r="J16" s="161" t="n"/>
      <c r="L16" s="161" t="n"/>
    </row>
    <row r="17" ht="25.5" customFormat="1" customHeight="1" s="146">
      <c r="A17" s="285" t="n">
        <v>4</v>
      </c>
      <c r="B17" s="257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5" t="inlineStr">
        <is>
          <t>маш.час</t>
        </is>
      </c>
      <c r="F17" s="285" t="n">
        <v>28.1</v>
      </c>
      <c r="G17" s="166" t="n">
        <v>244.95</v>
      </c>
      <c r="H17" s="157">
        <f>ROUND(F17*G17,2)</f>
        <v/>
      </c>
      <c r="I17" s="161" t="n"/>
      <c r="J17" s="161" t="n"/>
      <c r="K17" s="170" t="n"/>
      <c r="L17" s="161" t="n"/>
    </row>
    <row r="18">
      <c r="A18" s="285" t="n">
        <v>5</v>
      </c>
      <c r="B18" s="257" t="n"/>
      <c r="C18" s="165" t="inlineStr">
        <is>
          <t>91.14.04-003</t>
        </is>
      </c>
      <c r="D18" s="159" t="inlineStr">
        <is>
          <t>Тягачи седельные, грузоподъемность 30 т</t>
        </is>
      </c>
      <c r="E18" s="285" t="inlineStr">
        <is>
          <t>маш.час</t>
        </is>
      </c>
      <c r="F18" s="285" t="n">
        <v>12.5</v>
      </c>
      <c r="G18" s="166" t="n">
        <v>120.31</v>
      </c>
      <c r="H18" s="157">
        <f>ROUND(F18*G18,2)</f>
        <v/>
      </c>
      <c r="I18" s="161" t="n"/>
      <c r="J18" s="161" t="n"/>
      <c r="L18" s="161" t="n"/>
    </row>
    <row r="19" ht="25.5" customHeight="1" s="217">
      <c r="A19" s="285" t="n">
        <v>6</v>
      </c>
      <c r="B19" s="257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5" t="inlineStr">
        <is>
          <t>маш.час</t>
        </is>
      </c>
      <c r="F19" s="285" t="n">
        <v>1.8</v>
      </c>
      <c r="G19" s="166" t="n">
        <v>288.03</v>
      </c>
      <c r="H19" s="157">
        <f>ROUND(F19*G19,2)</f>
        <v/>
      </c>
      <c r="I19" s="161" t="n"/>
      <c r="J19" s="161" t="n"/>
      <c r="L19" s="161" t="n"/>
    </row>
    <row r="20" ht="25.5" customHeight="1" s="217">
      <c r="A20" s="285" t="n">
        <v>7</v>
      </c>
      <c r="B20" s="257" t="n"/>
      <c r="C20" s="165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5" t="inlineStr">
        <is>
          <t>маш.час</t>
        </is>
      </c>
      <c r="F20" s="285" t="n">
        <v>19.9</v>
      </c>
      <c r="G20" s="166" t="n">
        <v>25.37</v>
      </c>
      <c r="H20" s="157">
        <f>ROUND(F20*G20,2)</f>
        <v/>
      </c>
      <c r="I20" s="161" t="n"/>
      <c r="J20" s="161" t="n"/>
      <c r="L20" s="161" t="n"/>
    </row>
    <row r="21">
      <c r="A21" s="285" t="n">
        <v>8</v>
      </c>
      <c r="B21" s="257" t="n"/>
      <c r="C21" s="165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5" t="inlineStr">
        <is>
          <t>маш.час</t>
        </is>
      </c>
      <c r="F21" s="285" t="n">
        <v>12.5</v>
      </c>
      <c r="G21" s="166" t="n">
        <v>28.65</v>
      </c>
      <c r="H21" s="157">
        <f>ROUND(F21*G21,2)</f>
        <v/>
      </c>
      <c r="I21" s="161" t="n"/>
      <c r="J21" s="161" t="n"/>
      <c r="L21" s="161" t="n"/>
    </row>
    <row r="22">
      <c r="A22" s="285" t="n">
        <v>9</v>
      </c>
      <c r="B22" s="257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5" t="inlineStr">
        <is>
          <t>маш.час</t>
        </is>
      </c>
      <c r="F22" s="285" t="n">
        <v>9.1</v>
      </c>
      <c r="G22" s="166" t="n">
        <v>27.11</v>
      </c>
      <c r="H22" s="157">
        <f>ROUND(F22*G22,2)</f>
        <v/>
      </c>
      <c r="I22" s="161" t="n"/>
      <c r="J22" s="161" t="n"/>
    </row>
    <row r="23">
      <c r="A23" s="285" t="n">
        <v>10</v>
      </c>
      <c r="B23" s="257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5" t="inlineStr">
        <is>
          <t>маш.час</t>
        </is>
      </c>
      <c r="F23" s="285" t="n">
        <v>9.1</v>
      </c>
      <c r="G23" s="166" t="n">
        <v>13.5</v>
      </c>
      <c r="H23" s="157">
        <f>ROUND(F23*G23,2)</f>
        <v/>
      </c>
      <c r="J23" s="161" t="n"/>
    </row>
    <row r="24">
      <c r="A24" s="285" t="n">
        <v>11</v>
      </c>
      <c r="B24" s="257" t="n"/>
      <c r="C24" s="165" t="inlineStr">
        <is>
          <t>91.21.15-022</t>
        </is>
      </c>
      <c r="D24" s="159" t="inlineStr">
        <is>
          <t>Пилы ленточные с поворотной пилорамой</t>
        </is>
      </c>
      <c r="E24" s="285" t="inlineStr">
        <is>
          <t>маш.час</t>
        </is>
      </c>
      <c r="F24" s="285" t="n">
        <v>9.1</v>
      </c>
      <c r="G24" s="166" t="n">
        <v>3.31</v>
      </c>
      <c r="H24" s="157">
        <f>ROUND(F24*G24,2)</f>
        <v/>
      </c>
      <c r="J24" s="161" t="n"/>
    </row>
    <row r="25" ht="26.4" customHeight="1" s="217">
      <c r="A25" s="285" t="n">
        <v>12</v>
      </c>
      <c r="B25" s="257" t="n"/>
      <c r="C25" s="165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5" t="inlineStr">
        <is>
          <t>маш.час</t>
        </is>
      </c>
      <c r="F25" s="285" t="n">
        <v>46.7</v>
      </c>
      <c r="G25" s="166" t="n">
        <v>0.48</v>
      </c>
      <c r="H25" s="157">
        <f>ROUND(F25*G25,2)</f>
        <v/>
      </c>
      <c r="J25" s="161" t="n"/>
    </row>
    <row r="26">
      <c r="A26" s="256" t="inlineStr">
        <is>
          <t>Материалы</t>
        </is>
      </c>
      <c r="B26" s="331" t="n"/>
      <c r="C26" s="331" t="n"/>
      <c r="D26" s="331" t="n"/>
      <c r="E26" s="332" t="n"/>
      <c r="F26" s="256" t="n"/>
      <c r="G26" s="147" t="n"/>
      <c r="H26" s="335">
        <f>SUM(H27:H28)</f>
        <v/>
      </c>
    </row>
    <row r="27">
      <c r="A27" s="172" t="n">
        <v>13</v>
      </c>
      <c r="B27" s="172" t="n"/>
      <c r="C27" s="285" t="inlineStr">
        <is>
          <t>Прайс из СД ОП</t>
        </is>
      </c>
      <c r="D27" s="171" t="inlineStr">
        <is>
          <t>Кабель алюминиевый 330кВ 3х1600</t>
        </is>
      </c>
      <c r="E27" s="285" t="inlineStr">
        <is>
          <t>км</t>
        </is>
      </c>
      <c r="F27" s="285" t="n">
        <v>3.3</v>
      </c>
      <c r="G27" s="171" t="n">
        <v>1568599.94</v>
      </c>
      <c r="H27" s="157">
        <f>ROUND(F27*G27,2)</f>
        <v/>
      </c>
    </row>
    <row r="28">
      <c r="A28" s="172" t="n">
        <v>14</v>
      </c>
      <c r="B28" s="257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5" t="inlineStr">
        <is>
          <t>кг</t>
        </is>
      </c>
      <c r="F28" s="285" t="n">
        <v>3.586</v>
      </c>
      <c r="G28" s="157" t="n">
        <v>6.09</v>
      </c>
      <c r="H28" s="157">
        <f>ROUND(F28*G28,2)</f>
        <v/>
      </c>
      <c r="I28" s="156" t="n"/>
      <c r="J28" s="161" t="n"/>
      <c r="K28" s="161" t="n"/>
    </row>
    <row r="31">
      <c r="B31" s="219" t="inlineStr">
        <is>
          <t>Составил ______________________     А.Р. Маркова</t>
        </is>
      </c>
    </row>
    <row r="32">
      <c r="B32" s="197" t="inlineStr">
        <is>
          <t xml:space="preserve">                         (подпись, инициалы, фамилия)</t>
        </is>
      </c>
    </row>
    <row r="34">
      <c r="B34" s="219" t="inlineStr">
        <is>
          <t>Проверил ______________________        А.В. Костянецкая</t>
        </is>
      </c>
    </row>
    <row r="35">
      <c r="B35" s="19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213" t="n"/>
      <c r="C1" s="213" t="n"/>
      <c r="D1" s="213" t="n"/>
      <c r="E1" s="213" t="n"/>
    </row>
    <row r="2">
      <c r="B2" s="213" t="n"/>
      <c r="C2" s="213" t="n"/>
      <c r="D2" s="213" t="n"/>
      <c r="E2" s="280" t="inlineStr">
        <is>
          <t>Приложение № 4</t>
        </is>
      </c>
    </row>
    <row r="3">
      <c r="B3" s="213" t="n"/>
      <c r="C3" s="213" t="n"/>
      <c r="D3" s="213" t="n"/>
      <c r="E3" s="213" t="n"/>
    </row>
    <row r="4">
      <c r="B4" s="213" t="n"/>
      <c r="C4" s="213" t="n"/>
      <c r="D4" s="213" t="n"/>
      <c r="E4" s="213" t="n"/>
    </row>
    <row r="5">
      <c r="B5" s="239" t="inlineStr">
        <is>
          <t>Ресурсная модель</t>
        </is>
      </c>
    </row>
    <row r="6">
      <c r="B6" s="155" t="n"/>
      <c r="C6" s="213" t="n"/>
      <c r="D6" s="213" t="n"/>
      <c r="E6" s="213" t="n"/>
    </row>
    <row r="7" ht="25.5" customHeight="1" s="217">
      <c r="B7" s="259" t="inlineStr">
        <is>
          <t>Наименование разрабатываемого показателя УНЦ — КЛ 330 кВ (с алюминиевой жилой) сечение жилы 1600 мм2. Кабель</t>
        </is>
      </c>
    </row>
    <row r="8">
      <c r="B8" s="260" t="inlineStr">
        <is>
          <t>Единица измерения  — 1 км</t>
        </is>
      </c>
    </row>
    <row r="9">
      <c r="B9" s="155" t="n"/>
      <c r="C9" s="213" t="n"/>
      <c r="D9" s="213" t="n"/>
      <c r="E9" s="213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79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79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79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7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79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79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79">
        <f>'Прил.5 Расчет СМР и ОБ'!J44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7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7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7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7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79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79">
        <f>'Прил.5 Расчет СМР и ОБ'!J37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79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4" t="n"/>
      <c r="E38" s="26">
        <f>C38/$C$40</f>
        <v/>
      </c>
    </row>
    <row r="39" ht="13.5" customHeight="1" s="217">
      <c r="B39" s="24" t="inlineStr">
        <is>
          <t>Непредвиденные расходы</t>
        </is>
      </c>
      <c r="C39" s="17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7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79">
        <f>C40/'Прил.5 Расчет СМР и ОБ'!E51</f>
        <v/>
      </c>
      <c r="D41" s="24" t="n"/>
      <c r="E41" s="24" t="n"/>
    </row>
    <row r="42">
      <c r="B42" s="181" t="n"/>
      <c r="C42" s="213" t="n"/>
      <c r="D42" s="213" t="n"/>
      <c r="E42" s="213" t="n"/>
    </row>
    <row r="43">
      <c r="B43" s="181" t="inlineStr">
        <is>
          <t>Составил ____________________________ А.Р. Маркова</t>
        </is>
      </c>
      <c r="C43" s="213" t="n"/>
      <c r="D43" s="213" t="n"/>
      <c r="E43" s="213" t="n"/>
    </row>
    <row r="44">
      <c r="B44" s="181" t="inlineStr">
        <is>
          <t xml:space="preserve">(должность, подпись, инициалы, фамилия) </t>
        </is>
      </c>
      <c r="C44" s="213" t="n"/>
      <c r="D44" s="213" t="n"/>
      <c r="E44" s="213" t="n"/>
    </row>
    <row r="45">
      <c r="B45" s="181" t="n"/>
      <c r="C45" s="213" t="n"/>
      <c r="D45" s="213" t="n"/>
      <c r="E45" s="213" t="n"/>
    </row>
    <row r="46">
      <c r="B46" s="181" t="inlineStr">
        <is>
          <t>Проверил ____________________________ А.В. Костянецкая</t>
        </is>
      </c>
      <c r="C46" s="213" t="n"/>
      <c r="D46" s="213" t="n"/>
      <c r="E46" s="213" t="n"/>
    </row>
    <row r="47">
      <c r="B47" s="260" t="inlineStr">
        <is>
          <t>(должность, подпись, инициалы, фамилия)</t>
        </is>
      </c>
      <c r="D47" s="213" t="n"/>
      <c r="E47" s="213" t="n"/>
    </row>
    <row r="49">
      <c r="B49" s="213" t="n"/>
      <c r="C49" s="213" t="n"/>
      <c r="D49" s="213" t="n"/>
      <c r="E49" s="213" t="n"/>
    </row>
    <row r="50">
      <c r="B50" s="213" t="n"/>
      <c r="C50" s="213" t="n"/>
      <c r="D50" s="213" t="n"/>
      <c r="E50" s="2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4" workbookViewId="0">
      <selection activeCell="B52" sqref="B52"/>
    </sheetView>
  </sheetViews>
  <sheetFormatPr baseColWidth="8" defaultColWidth="9.109375" defaultRowHeight="14.4" outlineLevelRow="1"/>
  <cols>
    <col width="5.6640625" customWidth="1" style="214" min="1" max="1"/>
    <col width="22.5546875" customWidth="1" style="214" min="2" max="2"/>
    <col width="39.109375" customWidth="1" style="214" min="3" max="3"/>
    <col width="10.6640625" customWidth="1" style="214" min="4" max="4"/>
    <col width="12.6640625" customWidth="1" style="214" min="5" max="5"/>
    <col width="15" customWidth="1" style="214" min="6" max="6"/>
    <col width="13.44140625" customWidth="1" style="214" min="7" max="7"/>
    <col width="12.6640625" customWidth="1" style="214" min="8" max="8"/>
    <col width="13.88671875" customWidth="1" style="214" min="9" max="9"/>
    <col width="17.5546875" customWidth="1" style="214" min="10" max="10"/>
    <col width="10.88671875" customWidth="1" style="214" min="11" max="11"/>
    <col width="9.109375" customWidth="1" style="214" min="12" max="12"/>
  </cols>
  <sheetData>
    <row r="1">
      <c r="M1" s="214" t="n"/>
      <c r="N1" s="214" t="n"/>
    </row>
    <row r="2" ht="15.75" customHeight="1" s="217">
      <c r="H2" s="275" t="inlineStr">
        <is>
          <t>Приложение №5</t>
        </is>
      </c>
      <c r="M2" s="214" t="n"/>
      <c r="N2" s="214" t="n"/>
    </row>
    <row r="3">
      <c r="M3" s="214" t="n"/>
      <c r="N3" s="214" t="n"/>
    </row>
    <row r="4" ht="12.75" customFormat="1" customHeight="1" s="213">
      <c r="A4" s="239" t="inlineStr">
        <is>
          <t>Расчет стоимости СМР и оборудования</t>
        </is>
      </c>
    </row>
    <row r="5" ht="12.75" customFormat="1" customHeight="1" s="213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13">
      <c r="A6" s="136" t="inlineStr">
        <is>
          <t>Наименование разрабатываемого показателя УНЦ</t>
        </is>
      </c>
      <c r="B6" s="135" t="n"/>
      <c r="C6" s="135" t="n"/>
      <c r="D6" s="279" t="inlineStr">
        <is>
          <t>КЛ 330 кВ (с алюминиевой жилой) сечение жилы 1600 мм2. Кабель</t>
        </is>
      </c>
    </row>
    <row r="7" ht="12.75" customFormat="1" customHeight="1" s="213">
      <c r="A7" s="242" t="inlineStr">
        <is>
          <t>Единица измерения  — 1 км</t>
        </is>
      </c>
      <c r="I7" s="259" t="n"/>
      <c r="J7" s="259" t="n"/>
    </row>
    <row r="8" ht="13.5" customFormat="1" customHeight="1" s="213">
      <c r="A8" s="242" t="n"/>
    </row>
    <row r="9" ht="13.2" customFormat="1" customHeight="1" s="213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14" t="n"/>
      <c r="N10" s="214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14" t="n"/>
      <c r="N11" s="214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14" t="n"/>
      <c r="N12" s="214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7">
      <c r="A14" s="267" t="n">
        <v>1</v>
      </c>
      <c r="B14" s="134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4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0" t="n">
        <v>1</v>
      </c>
      <c r="I15" s="124" t="n"/>
      <c r="J15" s="30">
        <f>SUM(J14:J14)</f>
        <v/>
      </c>
    </row>
    <row r="16" ht="14.25" customFormat="1" customHeight="1" s="214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14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39" t="n">
        <v>82.7</v>
      </c>
      <c r="F17" s="30">
        <f>G17/E17</f>
        <v/>
      </c>
      <c r="G17" s="30">
        <f>'Прил. 3'!H13</f>
        <v/>
      </c>
      <c r="H17" s="270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4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14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14">
      <c r="A20" s="267" t="n">
        <v>3</v>
      </c>
      <c r="B20" s="165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5" t="inlineStr">
        <is>
          <t>маш.час</t>
        </is>
      </c>
      <c r="E20" s="340" t="n">
        <v>15.6</v>
      </c>
      <c r="F20" s="166" t="n">
        <v>823.23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4">
      <c r="A21" s="267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5" t="inlineStr">
        <is>
          <t>маш.час</t>
        </is>
      </c>
      <c r="E21" s="340" t="n">
        <v>28.1</v>
      </c>
      <c r="F21" s="166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4">
      <c r="A22" s="267" t="n"/>
      <c r="B22" s="267" t="n"/>
      <c r="C22" s="266" t="inlineStr">
        <is>
          <t>Итого основные машины и механизмы</t>
        </is>
      </c>
      <c r="D22" s="267" t="n"/>
      <c r="E22" s="339" t="n"/>
      <c r="F22" s="30" t="n"/>
      <c r="G22" s="30">
        <f>SUM(G20:G21)</f>
        <v/>
      </c>
      <c r="H22" s="270">
        <f>G22/G32</f>
        <v/>
      </c>
      <c r="I22" s="126" t="n"/>
      <c r="J22" s="30">
        <f>SUM(J20:J21)</f>
        <v/>
      </c>
    </row>
    <row r="23" outlineLevel="1" ht="14.25" customFormat="1" customHeight="1" s="214">
      <c r="A23" s="267" t="n">
        <v>5</v>
      </c>
      <c r="B23" s="165" t="inlineStr">
        <is>
          <t>91.14.04-003</t>
        </is>
      </c>
      <c r="C23" s="159" t="inlineStr">
        <is>
          <t>Тягачи седельные, грузоподъемность 30 т</t>
        </is>
      </c>
      <c r="D23" s="285" t="inlineStr">
        <is>
          <t>маш.час</t>
        </is>
      </c>
      <c r="E23" s="340" t="n">
        <v>12.5</v>
      </c>
      <c r="F23" s="166" t="n">
        <v>120.31</v>
      </c>
      <c r="G23" s="30">
        <f>ROUND(E23*F23,2)</f>
        <v/>
      </c>
      <c r="H23" s="127">
        <f>G23/$G$32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14">
      <c r="A24" s="267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5" t="inlineStr">
        <is>
          <t>маш.час</t>
        </is>
      </c>
      <c r="E24" s="340" t="n">
        <v>1.8</v>
      </c>
      <c r="F24" s="166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14">
      <c r="A25" s="267" t="n">
        <v>7</v>
      </c>
      <c r="B25" s="165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5" t="inlineStr">
        <is>
          <t>маш.час</t>
        </is>
      </c>
      <c r="E25" s="340" t="n">
        <v>19.9</v>
      </c>
      <c r="F25" s="166" t="n">
        <v>25.37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14">
      <c r="A26" s="267" t="n">
        <v>8</v>
      </c>
      <c r="B26" s="165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5" t="inlineStr">
        <is>
          <t>маш.час</t>
        </is>
      </c>
      <c r="E26" s="340" t="n">
        <v>12.5</v>
      </c>
      <c r="F26" s="166" t="n">
        <v>28.65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14">
      <c r="A27" s="267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5" t="inlineStr">
        <is>
          <t>маш.час</t>
        </is>
      </c>
      <c r="E27" s="340" t="n">
        <v>9.1</v>
      </c>
      <c r="F27" s="166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214">
      <c r="A28" s="267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5" t="inlineStr">
        <is>
          <t>маш.час</t>
        </is>
      </c>
      <c r="E28" s="340" t="n">
        <v>9.1</v>
      </c>
      <c r="F28" s="166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14.25" customFormat="1" customHeight="1" s="214">
      <c r="A29" s="267" t="n">
        <v>11</v>
      </c>
      <c r="B29" s="165" t="inlineStr">
        <is>
          <t>91.21.15-022</t>
        </is>
      </c>
      <c r="C29" s="159" t="inlineStr">
        <is>
          <t>Пилы ленточные с поворотной пилорамой</t>
        </is>
      </c>
      <c r="D29" s="285" t="inlineStr">
        <is>
          <t>маш.час</t>
        </is>
      </c>
      <c r="E29" s="340" t="n">
        <v>9.1</v>
      </c>
      <c r="F29" s="166" t="n">
        <v>3.31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14">
      <c r="A30" s="267" t="n">
        <v>12</v>
      </c>
      <c r="B30" s="165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5" t="inlineStr">
        <is>
          <t>маш.час</t>
        </is>
      </c>
      <c r="E30" s="340" t="n">
        <v>46.7</v>
      </c>
      <c r="F30" s="166" t="n">
        <v>0.48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14">
      <c r="A31" s="267" t="n"/>
      <c r="B31" s="267" t="n"/>
      <c r="C31" s="266" t="inlineStr">
        <is>
          <t>Итого прочие машины и механизмы</t>
        </is>
      </c>
      <c r="D31" s="267" t="n"/>
      <c r="E31" s="268" t="n"/>
      <c r="F31" s="30" t="n"/>
      <c r="G31" s="126">
        <f>SUM(G23:G30)</f>
        <v/>
      </c>
      <c r="H31" s="127">
        <f>G31/G32</f>
        <v/>
      </c>
      <c r="I31" s="30" t="n"/>
      <c r="J31" s="30">
        <f>SUM(J23:J30)</f>
        <v/>
      </c>
    </row>
    <row r="32" ht="25.5" customFormat="1" customHeight="1" s="214">
      <c r="A32" s="267" t="n"/>
      <c r="B32" s="267" t="n"/>
      <c r="C32" s="255" t="inlineStr">
        <is>
          <t>Итого по разделу «Машины и механизмы»</t>
        </is>
      </c>
      <c r="D32" s="267" t="n"/>
      <c r="E32" s="268" t="n"/>
      <c r="F32" s="30" t="n"/>
      <c r="G32" s="30">
        <f>G31+G22</f>
        <v/>
      </c>
      <c r="H32" s="128" t="n">
        <v>1</v>
      </c>
      <c r="I32" s="129" t="n"/>
      <c r="J32" s="130">
        <f>J31+J22</f>
        <v/>
      </c>
    </row>
    <row r="33" ht="14.25" customFormat="1" customHeight="1" s="214">
      <c r="A33" s="267" t="n"/>
      <c r="B33" s="255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4" t="n"/>
      <c r="J33" s="124" t="n"/>
    </row>
    <row r="34">
      <c r="A34" s="267" t="n"/>
      <c r="B34" s="266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>
      <c r="A35" s="267" t="n"/>
      <c r="B35" s="267" t="n"/>
      <c r="C35" s="266" t="inlineStr">
        <is>
          <t>Итого основное оборудование</t>
        </is>
      </c>
      <c r="D35" s="267" t="n"/>
      <c r="E35" s="341" t="n"/>
      <c r="F35" s="269" t="n"/>
      <c r="G35" s="30" t="n">
        <v>0</v>
      </c>
      <c r="H35" s="127" t="n">
        <v>0</v>
      </c>
      <c r="I35" s="126" t="n"/>
      <c r="J35" s="30" t="n">
        <v>0</v>
      </c>
    </row>
    <row r="36">
      <c r="A36" s="267" t="n"/>
      <c r="B36" s="267" t="n"/>
      <c r="C36" s="266" t="inlineStr">
        <is>
          <t>Итого прочее оборудование</t>
        </is>
      </c>
      <c r="D36" s="267" t="n"/>
      <c r="E36" s="339" t="n"/>
      <c r="F36" s="269" t="n"/>
      <c r="G36" s="30" t="n">
        <v>0</v>
      </c>
      <c r="H36" s="127" t="n">
        <v>0</v>
      </c>
      <c r="I36" s="126" t="n"/>
      <c r="J36" s="30" t="n">
        <v>0</v>
      </c>
    </row>
    <row r="37">
      <c r="A37" s="267" t="n"/>
      <c r="B37" s="267" t="n"/>
      <c r="C37" s="255" t="inlineStr">
        <is>
          <t>Итого по разделу «Оборудование»</t>
        </is>
      </c>
      <c r="D37" s="267" t="n"/>
      <c r="E37" s="268" t="n"/>
      <c r="F37" s="269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7">
      <c r="A38" s="267" t="n"/>
      <c r="B38" s="267" t="n"/>
      <c r="C38" s="266" t="inlineStr">
        <is>
          <t>в том числе технологическое оборудование</t>
        </is>
      </c>
      <c r="D38" s="267" t="n"/>
      <c r="E38" s="341" t="n"/>
      <c r="F38" s="269" t="n"/>
      <c r="G38" s="30">
        <f>'Прил.6 Расчет ОБ'!G12</f>
        <v/>
      </c>
      <c r="H38" s="270" t="n"/>
      <c r="I38" s="126" t="n"/>
      <c r="J38" s="30">
        <f>J37</f>
        <v/>
      </c>
    </row>
    <row r="39" ht="14.25" customFormat="1" customHeight="1" s="214">
      <c r="A39" s="267" t="n"/>
      <c r="B39" s="255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4" t="n"/>
      <c r="J39" s="124" t="n"/>
    </row>
    <row r="40" ht="14.25" customFormat="1" customHeight="1" s="214">
      <c r="A40" s="262" t="n"/>
      <c r="B40" s="261" t="inlineStr">
        <is>
          <t>Основные материалы</t>
        </is>
      </c>
      <c r="C40" s="342" t="n"/>
      <c r="D40" s="342" t="n"/>
      <c r="E40" s="342" t="n"/>
      <c r="F40" s="342" t="n"/>
      <c r="G40" s="342" t="n"/>
      <c r="H40" s="343" t="n"/>
      <c r="I40" s="137" t="n"/>
      <c r="J40" s="137" t="n"/>
    </row>
    <row r="41" ht="14.25" customFormat="1" customHeight="1" s="214">
      <c r="A41" s="267" t="n">
        <v>13</v>
      </c>
      <c r="B41" s="267" t="inlineStr">
        <is>
          <t>БЦ.81.735</t>
        </is>
      </c>
      <c r="C41" s="159" t="inlineStr">
        <is>
          <t>Кабель алюминиевый 330кВ 3х1600</t>
        </is>
      </c>
      <c r="D41" s="267" t="inlineStr">
        <is>
          <t>км</t>
        </is>
      </c>
      <c r="E41" s="341">
        <f>1*3.3</f>
        <v/>
      </c>
      <c r="F41" s="269">
        <f>ROUND(I41/'Прил. 10'!$D$13,2)</f>
        <v/>
      </c>
      <c r="G41" s="30">
        <f>ROUND(E41*F41,2)</f>
        <v/>
      </c>
      <c r="H41" s="127">
        <f>G41/$G$45</f>
        <v/>
      </c>
      <c r="I41" s="30" t="n">
        <v>9280530.66</v>
      </c>
      <c r="J41" s="30">
        <f>ROUND(I41*E41,2)</f>
        <v/>
      </c>
    </row>
    <row r="42" ht="14.25" customFormat="1" customHeight="1" s="214">
      <c r="A42" s="278" t="n"/>
      <c r="B42" s="139" t="n"/>
      <c r="C42" s="140" t="inlineStr">
        <is>
          <t>Итого основные материалы</t>
        </is>
      </c>
      <c r="D42" s="278" t="n"/>
      <c r="E42" s="344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214">
      <c r="A43" s="267" t="n">
        <v>14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5" t="inlineStr">
        <is>
          <t>кг</t>
        </is>
      </c>
      <c r="E43" s="340" t="n">
        <v>3.586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14">
      <c r="A44" s="267" t="n"/>
      <c r="B44" s="267" t="n"/>
      <c r="C44" s="266" t="inlineStr">
        <is>
          <t>Итого прочие материалы</t>
        </is>
      </c>
      <c r="D44" s="267" t="n"/>
      <c r="E44" s="341" t="n"/>
      <c r="F44" s="269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214">
      <c r="A45" s="267" t="n"/>
      <c r="B45" s="267" t="n"/>
      <c r="C45" s="255" t="inlineStr">
        <is>
          <t>Итого по разделу «Материалы»</t>
        </is>
      </c>
      <c r="D45" s="267" t="n"/>
      <c r="E45" s="268" t="n"/>
      <c r="F45" s="269" t="n"/>
      <c r="G45" s="30">
        <f>G42+G44</f>
        <v/>
      </c>
      <c r="H45" s="270">
        <f>G45/$G$45</f>
        <v/>
      </c>
      <c r="I45" s="30" t="n"/>
      <c r="J45" s="30">
        <f>J42+J44</f>
        <v/>
      </c>
    </row>
    <row r="46" ht="14.25" customFormat="1" customHeight="1" s="214">
      <c r="A46" s="267" t="n"/>
      <c r="B46" s="267" t="n"/>
      <c r="C46" s="266" t="inlineStr">
        <is>
          <t>ИТОГО ПО РМ</t>
        </is>
      </c>
      <c r="D46" s="267" t="n"/>
      <c r="E46" s="268" t="n"/>
      <c r="F46" s="269" t="n"/>
      <c r="G46" s="30">
        <f>G15+G32+G45</f>
        <v/>
      </c>
      <c r="H46" s="270" t="n"/>
      <c r="I46" s="30" t="n"/>
      <c r="J46" s="30">
        <f>J15+J32+J45</f>
        <v/>
      </c>
    </row>
    <row r="47" ht="14.25" customFormat="1" customHeight="1" s="214">
      <c r="A47" s="267" t="n"/>
      <c r="B47" s="267" t="n"/>
      <c r="C47" s="266" t="inlineStr">
        <is>
          <t>Накладные расходы</t>
        </is>
      </c>
      <c r="D47" s="132">
        <f>ROUND(G47/(G$17+$G$15),2)</f>
        <v/>
      </c>
      <c r="E47" s="268" t="n"/>
      <c r="F47" s="269" t="n"/>
      <c r="G47" s="30" t="n">
        <v>11903.06</v>
      </c>
      <c r="H47" s="270" t="n"/>
      <c r="I47" s="30" t="n"/>
      <c r="J47" s="30">
        <f>ROUND(D47*(J15+J17),2)</f>
        <v/>
      </c>
    </row>
    <row r="48" ht="14.25" customFormat="1" customHeight="1" s="214">
      <c r="A48" s="267" t="n"/>
      <c r="B48" s="267" t="n"/>
      <c r="C48" s="266" t="inlineStr">
        <is>
          <t>Сметная прибыль</t>
        </is>
      </c>
      <c r="D48" s="132">
        <f>ROUND(G48/(G$15+G$17),2)</f>
        <v/>
      </c>
      <c r="E48" s="268" t="n"/>
      <c r="F48" s="269" t="n"/>
      <c r="G48" s="30" t="n">
        <v>6258.31</v>
      </c>
      <c r="H48" s="270" t="n"/>
      <c r="I48" s="30" t="n"/>
      <c r="J48" s="30">
        <f>ROUND(D48*(J15+J17),2)</f>
        <v/>
      </c>
    </row>
    <row r="49" ht="14.25" customFormat="1" customHeight="1" s="214">
      <c r="A49" s="267" t="n"/>
      <c r="B49" s="267" t="n"/>
      <c r="C49" s="266" t="inlineStr">
        <is>
          <t>Итого СМР (с НР и СП)</t>
        </is>
      </c>
      <c r="D49" s="267" t="n"/>
      <c r="E49" s="268" t="n"/>
      <c r="F49" s="269" t="n"/>
      <c r="G49" s="30">
        <f>G15+G32+G45+G47+G48</f>
        <v/>
      </c>
      <c r="H49" s="270" t="n"/>
      <c r="I49" s="30" t="n"/>
      <c r="J49" s="30">
        <f>J15+J32+J45+J47+J48</f>
        <v/>
      </c>
    </row>
    <row r="50" ht="14.25" customFormat="1" customHeight="1" s="214">
      <c r="A50" s="267" t="n"/>
      <c r="B50" s="267" t="n"/>
      <c r="C50" s="266" t="inlineStr">
        <is>
          <t>ВСЕГО СМР + ОБОРУДОВАНИЕ</t>
        </is>
      </c>
      <c r="D50" s="267" t="n"/>
      <c r="E50" s="268" t="n"/>
      <c r="F50" s="269" t="n"/>
      <c r="G50" s="30">
        <f>G49+G37</f>
        <v/>
      </c>
      <c r="H50" s="270" t="n"/>
      <c r="I50" s="30" t="n"/>
      <c r="J50" s="30">
        <f>J49+J37</f>
        <v/>
      </c>
    </row>
    <row r="51" ht="34.5" customFormat="1" customHeight="1" s="214">
      <c r="A51" s="267" t="n"/>
      <c r="B51" s="267" t="n"/>
      <c r="C51" s="266" t="inlineStr">
        <is>
          <t>ИТОГО ПОКАЗАТЕЛЬ НА ЕД. ИЗМ.</t>
        </is>
      </c>
      <c r="D51" s="267" t="inlineStr">
        <is>
          <t>1 км</t>
        </is>
      </c>
      <c r="E51" s="341" t="n">
        <v>1</v>
      </c>
      <c r="F51" s="269" t="n"/>
      <c r="G51" s="30">
        <f>G50/E51</f>
        <v/>
      </c>
      <c r="H51" s="270" t="n"/>
      <c r="I51" s="30" t="n"/>
      <c r="J51" s="30">
        <f>J50/E51</f>
        <v/>
      </c>
    </row>
    <row r="53" ht="14.25" customFormat="1" customHeight="1" s="214">
      <c r="A53" s="213" t="inlineStr">
        <is>
          <t>Составил ______________________    А.Р. Маркова</t>
        </is>
      </c>
    </row>
    <row r="54" ht="14.25" customFormat="1" customHeight="1" s="214">
      <c r="A54" s="215" t="inlineStr">
        <is>
          <t xml:space="preserve">                         (подпись, инициалы, фамилия)</t>
        </is>
      </c>
    </row>
    <row r="55" ht="14.25" customFormat="1" customHeight="1" s="214">
      <c r="A55" s="213" t="n"/>
    </row>
    <row r="56" ht="14.25" customFormat="1" customHeight="1" s="214">
      <c r="A56" s="213" t="inlineStr">
        <is>
          <t>Проверил ______________________        А.В. Костянецкая</t>
        </is>
      </c>
    </row>
    <row r="57" ht="14.25" customFormat="1" customHeight="1" s="214">
      <c r="A57" s="215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330 кВ (с алюминиевой жилой) сечение жилы 1600 мм2. Кабель</t>
        </is>
      </c>
    </row>
    <row r="5">
      <c r="A5" s="213" t="n"/>
      <c r="B5" s="213" t="n"/>
      <c r="C5" s="213" t="n"/>
      <c r="D5" s="213" t="n"/>
      <c r="E5" s="213" t="n"/>
      <c r="F5" s="213" t="n"/>
      <c r="G5" s="213" t="n"/>
    </row>
    <row r="6" ht="30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24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3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30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30">
        <f>G10+G12</f>
        <v/>
      </c>
    </row>
    <row r="14">
      <c r="A14" s="182" t="n"/>
      <c r="B14" s="183" t="n"/>
      <c r="C14" s="182" t="n"/>
      <c r="D14" s="182" t="n"/>
      <c r="E14" s="182" t="n"/>
      <c r="F14" s="182" t="n"/>
      <c r="G14" s="182" t="n"/>
    </row>
    <row r="15">
      <c r="A15" s="213" t="inlineStr">
        <is>
          <t>Составил ______________________    А.Р. Маркова</t>
        </is>
      </c>
      <c r="B15" s="214" t="n"/>
      <c r="C15" s="214" t="n"/>
      <c r="D15" s="182" t="n"/>
      <c r="E15" s="182" t="n"/>
      <c r="F15" s="182" t="n"/>
      <c r="G15" s="182" t="n"/>
    </row>
    <row r="16">
      <c r="A16" s="215" t="inlineStr">
        <is>
          <t xml:space="preserve">                         (подпись, инициалы, фамилия)</t>
        </is>
      </c>
      <c r="B16" s="214" t="n"/>
      <c r="C16" s="214" t="n"/>
      <c r="D16" s="182" t="n"/>
      <c r="E16" s="182" t="n"/>
      <c r="F16" s="182" t="n"/>
      <c r="G16" s="182" t="n"/>
    </row>
    <row r="17">
      <c r="A17" s="213" t="n"/>
      <c r="B17" s="214" t="n"/>
      <c r="C17" s="214" t="n"/>
      <c r="D17" s="182" t="n"/>
      <c r="E17" s="182" t="n"/>
      <c r="F17" s="182" t="n"/>
      <c r="G17" s="182" t="n"/>
    </row>
    <row r="18">
      <c r="A18" s="213" t="inlineStr">
        <is>
          <t>Проверил ______________________        А.В. Костянецкая</t>
        </is>
      </c>
      <c r="B18" s="214" t="n"/>
      <c r="C18" s="214" t="n"/>
      <c r="D18" s="182" t="n"/>
      <c r="E18" s="182" t="n"/>
      <c r="F18" s="182" t="n"/>
      <c r="G18" s="182" t="n"/>
    </row>
    <row r="19">
      <c r="A19" s="215" t="inlineStr">
        <is>
          <t xml:space="preserve">                        (подпись, инициалы, фамилия)</t>
        </is>
      </c>
      <c r="B19" s="214" t="n"/>
      <c r="C19" s="214" t="n"/>
      <c r="D19" s="182" t="n"/>
      <c r="E19" s="182" t="n"/>
      <c r="F19" s="182" t="n"/>
      <c r="G19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213" t="n"/>
      <c r="C1" s="213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км</t>
        </is>
      </c>
      <c r="D6" s="242" t="n"/>
    </row>
    <row r="7">
      <c r="A7" s="213" t="n"/>
      <c r="B7" s="213" t="n"/>
      <c r="C7" s="213" t="n"/>
      <c r="D7" s="213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К1-17-7</t>
        </is>
      </c>
      <c r="B11" s="267" t="inlineStr">
        <is>
          <t>УНЦ КЛ 6-500 кВ (с алюминиевой жилой)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213" t="inlineStr">
        <is>
          <t>Составил ______________________      А.Р. Маркова</t>
        </is>
      </c>
      <c r="B13" s="214" t="n"/>
      <c r="C13" s="214" t="n"/>
      <c r="D13" s="182" t="n"/>
    </row>
    <row r="14">
      <c r="A14" s="215" t="inlineStr">
        <is>
          <t xml:space="preserve">                         (подпись, инициалы, фамилия)</t>
        </is>
      </c>
      <c r="B14" s="214" t="n"/>
      <c r="C14" s="214" t="n"/>
      <c r="D14" s="182" t="n"/>
    </row>
    <row r="15">
      <c r="A15" s="213" t="n"/>
      <c r="B15" s="214" t="n"/>
      <c r="C15" s="214" t="n"/>
      <c r="D15" s="182" t="n"/>
    </row>
    <row r="16">
      <c r="A16" s="213" t="inlineStr">
        <is>
          <t>Проверил ______________________        А.В. Костянецкая</t>
        </is>
      </c>
      <c r="B16" s="214" t="n"/>
      <c r="C16" s="214" t="n"/>
      <c r="D16" s="182" t="n"/>
    </row>
    <row r="17">
      <c r="A17" s="215" t="inlineStr">
        <is>
          <t xml:space="preserve">                        (подпись, инициалы, фамилия)</t>
        </is>
      </c>
      <c r="B17" s="214" t="n"/>
      <c r="C17" s="214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6" sqref="C26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94" t="inlineStr">
        <is>
          <t>Письмо Минстроя России от 23.02.2023г. №9791-ИФ/09 прил.6</t>
        </is>
      </c>
      <c r="D14" s="252" t="n">
        <v>6.26</v>
      </c>
    </row>
    <row r="15" ht="89.25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3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3" t="n">
        <v>0.021</v>
      </c>
    </row>
    <row r="17" ht="31.2" customHeight="1" s="217">
      <c r="B17" s="252" t="inlineStr">
        <is>
          <t>Пусконаладочные работы*</t>
        </is>
      </c>
      <c r="C17" s="252" t="n"/>
      <c r="D17" s="203" t="inlineStr">
        <is>
          <t>Расчет</t>
        </is>
      </c>
    </row>
    <row r="18" ht="31.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3" t="n">
        <v>0.0214</v>
      </c>
    </row>
    <row r="19" ht="31.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3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3" t="n">
        <v>0.03</v>
      </c>
    </row>
    <row r="21" ht="18.75" customHeight="1" s="217">
      <c r="B21" s="188" t="n"/>
    </row>
    <row r="22" ht="18.75" customHeight="1" s="217">
      <c r="B22" s="188" t="n"/>
    </row>
    <row r="23" ht="18.75" customHeight="1" s="217">
      <c r="B23" s="188" t="n"/>
    </row>
    <row r="24" ht="18.75" customHeight="1" s="217">
      <c r="B24" s="188" t="n"/>
    </row>
    <row r="27">
      <c r="B27" s="213" t="inlineStr">
        <is>
          <t>Составил ______________________        Е.А. Князева</t>
        </is>
      </c>
      <c r="C27" s="214" t="n"/>
    </row>
    <row r="28">
      <c r="B28" s="215" t="inlineStr">
        <is>
          <t xml:space="preserve">                         (подпись, инициалы, фамилия)</t>
        </is>
      </c>
      <c r="C28" s="214" t="n"/>
    </row>
    <row r="29">
      <c r="B29" s="213" t="n"/>
      <c r="C29" s="214" t="n"/>
    </row>
    <row r="30">
      <c r="B30" s="213" t="inlineStr">
        <is>
          <t>Проверил ______________________        А.В. Костянецкая</t>
        </is>
      </c>
      <c r="C30" s="214" t="n"/>
    </row>
    <row r="31">
      <c r="B31" s="215" t="inlineStr">
        <is>
          <t xml:space="preserve">                        (подпись, инициалы, фамилия)</t>
        </is>
      </c>
      <c r="C31" s="2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5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6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7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2025-01-24T12:04:39Z</dcterms:modified>
  <cp:lastModifiedBy>user1</cp:lastModifiedBy>
</cp:coreProperties>
</file>