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4" t="n"/>
      <c r="C6" s="174" t="n"/>
      <c r="D6" s="174" t="n"/>
    </row>
    <row r="7" ht="36" customHeight="1" s="218">
      <c r="B7" s="247" t="inlineStr">
        <is>
          <t>Наименование разрабатываемого показателя УНЦ — КЛ 330 кВ (с алюминиевой жилой) сечение жилы 2000 мм2. Кабель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км</t>
        </is>
      </c>
    </row>
    <row r="10" ht="18.75" customHeight="1" s="218">
      <c r="B10" s="205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79" t="n"/>
      <c r="F12" s="179" t="n"/>
      <c r="G12" s="179" t="n"/>
      <c r="H12" s="179" t="n"/>
      <c r="I12" s="179" t="n"/>
      <c r="J12" s="179" t="n"/>
      <c r="K12" s="179" t="n"/>
      <c r="L12" s="179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Кабель алюминиевый 330кВ 3х2000</t>
        </is>
      </c>
    </row>
    <row r="17" ht="78.75" customHeight="1" s="218">
      <c r="B17" s="253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83" t="inlineStr">
        <is>
          <t>6.1</t>
        </is>
      </c>
      <c r="C18" s="232" t="inlineStr">
        <is>
          <t>строительно-монтажные работы</t>
        </is>
      </c>
      <c r="D18" s="217" t="n">
        <v>24469.56</v>
      </c>
    </row>
    <row r="19" ht="15.75" customHeight="1" s="218">
      <c r="B19" s="183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83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83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84" t="n"/>
      <c r="C25" s="185" t="n"/>
      <c r="D25" s="185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85" t="n"/>
      <c r="C31" s="185" t="n"/>
      <c r="D31" s="18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4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A6" s="220" t="n"/>
      <c r="B6" s="247">
        <f>'Прил.1 Сравнит табл'!B7:D7</f>
        <v/>
      </c>
      <c r="L6" s="220" t="n"/>
    </row>
    <row r="7">
      <c r="A7" s="220" t="n"/>
      <c r="B7" s="247">
        <f>'Прил.1 Сравнит табл'!B9:D9</f>
        <v/>
      </c>
      <c r="L7" s="220" t="n"/>
    </row>
    <row r="8" ht="18.75" customHeight="1" s="218">
      <c r="A8" s="220" t="n"/>
      <c r="B8" s="205" t="n"/>
      <c r="C8" s="220" t="n"/>
      <c r="D8" s="220" t="n"/>
      <c r="E8" s="220" t="n"/>
      <c r="F8" s="220" t="n"/>
      <c r="G8" s="220" t="n"/>
      <c r="H8" s="220" t="n"/>
      <c r="I8" s="220" t="n"/>
      <c r="J8" s="220" t="n"/>
      <c r="K8" s="220" t="n"/>
      <c r="L8" s="220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20" t="n"/>
      <c r="L9" s="220" t="n"/>
    </row>
    <row r="10" ht="15.75" customHeight="1" s="218">
      <c r="A10" s="220" t="n"/>
      <c r="B10" s="334" t="n"/>
      <c r="C10" s="334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  <c r="K10" s="220" t="n"/>
      <c r="L10" s="220" t="n"/>
    </row>
    <row r="11" ht="68.40000000000001" customHeight="1" s="218">
      <c r="A11" s="220" t="n"/>
      <c r="B11" s="335" t="n"/>
      <c r="C11" s="335" t="n"/>
      <c r="D11" s="335" t="n"/>
      <c r="E11" s="335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Кабель алюминиевый 330кВ 3х2000</t>
        </is>
      </c>
      <c r="D12" s="208" t="inlineStr">
        <is>
          <t>02-04-02</t>
        </is>
      </c>
      <c r="E12" s="232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9" t="n"/>
      <c r="G12" s="209">
        <f>24469563.27/1000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2" t="n"/>
      <c r="D13" s="332" t="n"/>
      <c r="E13" s="333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2" t="n"/>
      <c r="D14" s="332" t="n"/>
      <c r="E14" s="333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>
      <c r="A26" s="220" t="n"/>
      <c r="B26" s="220" t="n"/>
      <c r="C26" s="220" t="n"/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</row>
    <row r="27" ht="15" customHeight="1" s="218">
      <c r="A27" s="220" t="n"/>
      <c r="B27" s="220" t="n"/>
      <c r="C27" s="220" t="n"/>
      <c r="D27" s="220" t="n"/>
      <c r="E27" s="220" t="n"/>
      <c r="F27" s="220" t="n"/>
      <c r="G27" s="220" t="n"/>
      <c r="H27" s="220" t="n"/>
      <c r="I27" s="220" t="n"/>
      <c r="J27" s="220" t="n"/>
      <c r="K27" s="220" t="n"/>
      <c r="L27" s="220" t="n"/>
    </row>
    <row r="28" ht="15" customHeight="1" s="218"/>
    <row r="29" ht="15" customHeight="1" s="218"/>
    <row r="30" ht="15" customHeight="1" s="2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C30" sqref="C30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8" t="inlineStr">
        <is>
          <t>Наименование разрабатываемого показателя УНЦ -  КЛ 330 кВ (с алюминиевой жилой) сечение жилы 2000 мм2. Кабель</t>
        </is>
      </c>
    </row>
    <row r="7">
      <c r="A7" s="258" t="n"/>
      <c r="B7" s="258" t="n"/>
      <c r="C7" s="258" t="n"/>
      <c r="D7" s="258" t="n"/>
      <c r="E7" s="258" t="n"/>
      <c r="F7" s="258" t="n"/>
      <c r="G7" s="258" t="n"/>
      <c r="H7" s="258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3" t="n"/>
    </row>
    <row r="9" ht="40.5" customHeight="1" s="218">
      <c r="A9" s="335" t="n"/>
      <c r="B9" s="335" t="n"/>
      <c r="C9" s="335" t="n"/>
      <c r="D9" s="335" t="n"/>
      <c r="E9" s="335" t="n"/>
      <c r="F9" s="335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5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6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5" t="n">
        <v>1174.8</v>
      </c>
      <c r="G12" s="337" t="n">
        <v>9.619999999999999</v>
      </c>
      <c r="H12" s="157">
        <f>ROUND(F12*G12,2)</f>
        <v/>
      </c>
      <c r="M12" s="338" t="n"/>
    </row>
    <row r="13">
      <c r="A13" s="254" t="inlineStr">
        <is>
          <t>Затраты труда машинистов</t>
        </is>
      </c>
      <c r="B13" s="332" t="n"/>
      <c r="C13" s="332" t="n"/>
      <c r="D13" s="332" t="n"/>
      <c r="E13" s="333" t="n"/>
      <c r="F13" s="255" t="n"/>
      <c r="G13" s="147" t="n"/>
      <c r="H13" s="336">
        <f>H14</f>
        <v/>
      </c>
    </row>
    <row r="14">
      <c r="A14" s="286" t="n">
        <v>2</v>
      </c>
      <c r="B14" s="256" t="n"/>
      <c r="C14" s="165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82.7</v>
      </c>
      <c r="G14" s="157" t="n"/>
      <c r="H14" s="337" t="n">
        <v>969.6</v>
      </c>
    </row>
    <row r="15" customFormat="1" s="146">
      <c r="A15" s="255" t="inlineStr">
        <is>
          <t>Машины и механизмы</t>
        </is>
      </c>
      <c r="B15" s="332" t="n"/>
      <c r="C15" s="332" t="n"/>
      <c r="D15" s="332" t="n"/>
      <c r="E15" s="333" t="n"/>
      <c r="F15" s="255" t="n"/>
      <c r="G15" s="147" t="n"/>
      <c r="H15" s="336">
        <f>SUM(H16:H25)</f>
        <v/>
      </c>
    </row>
    <row r="16" ht="25.5" customHeight="1" s="218">
      <c r="A16" s="286" t="n">
        <v>3</v>
      </c>
      <c r="B16" s="256" t="n"/>
      <c r="C16" s="165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6" t="inlineStr">
        <is>
          <t>маш.час</t>
        </is>
      </c>
      <c r="F16" s="286" t="n">
        <v>15.6</v>
      </c>
      <c r="G16" s="166" t="n">
        <v>823.23</v>
      </c>
      <c r="H16" s="157">
        <f>ROUND(F16*G16,2)</f>
        <v/>
      </c>
      <c r="I16" s="161" t="n"/>
      <c r="J16" s="161" t="n"/>
      <c r="L16" s="161" t="n"/>
    </row>
    <row r="17" ht="25.5" customFormat="1" customHeight="1" s="146">
      <c r="A17" s="286" t="n">
        <v>4</v>
      </c>
      <c r="B17" s="256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6" t="inlineStr">
        <is>
          <t>маш.час</t>
        </is>
      </c>
      <c r="F17" s="286" t="n">
        <v>28.1</v>
      </c>
      <c r="G17" s="166" t="n">
        <v>244.95</v>
      </c>
      <c r="H17" s="157">
        <f>ROUND(F17*G17,2)</f>
        <v/>
      </c>
      <c r="I17" s="161" t="n"/>
      <c r="J17" s="161" t="n"/>
      <c r="K17" s="170" t="n"/>
      <c r="L17" s="161" t="n"/>
    </row>
    <row r="18">
      <c r="A18" s="286" t="n">
        <v>5</v>
      </c>
      <c r="B18" s="256" t="n"/>
      <c r="C18" s="165" t="inlineStr">
        <is>
          <t>91.14.04-003</t>
        </is>
      </c>
      <c r="D18" s="159" t="inlineStr">
        <is>
          <t>Тягачи седельные, грузоподъемность 30 т</t>
        </is>
      </c>
      <c r="E18" s="286" t="inlineStr">
        <is>
          <t>маш.час</t>
        </is>
      </c>
      <c r="F18" s="286" t="n">
        <v>12.5</v>
      </c>
      <c r="G18" s="166" t="n">
        <v>120.31</v>
      </c>
      <c r="H18" s="157">
        <f>ROUND(F18*G18,2)</f>
        <v/>
      </c>
      <c r="I18" s="161" t="n"/>
      <c r="J18" s="161" t="n"/>
      <c r="L18" s="161" t="n"/>
    </row>
    <row r="19" ht="25.5" customHeight="1" s="218">
      <c r="A19" s="286" t="n">
        <v>6</v>
      </c>
      <c r="B19" s="256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6" t="inlineStr">
        <is>
          <t>маш.час</t>
        </is>
      </c>
      <c r="F19" s="286" t="n">
        <v>1.8</v>
      </c>
      <c r="G19" s="166" t="n">
        <v>288.03</v>
      </c>
      <c r="H19" s="157">
        <f>ROUND(F19*G19,2)</f>
        <v/>
      </c>
      <c r="I19" s="161" t="n"/>
      <c r="J19" s="161" t="n"/>
      <c r="L19" s="161" t="n"/>
    </row>
    <row r="20" ht="25.5" customHeight="1" s="218">
      <c r="A20" s="286" t="n">
        <v>7</v>
      </c>
      <c r="B20" s="256" t="n"/>
      <c r="C20" s="165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6" t="inlineStr">
        <is>
          <t>маш.час</t>
        </is>
      </c>
      <c r="F20" s="286" t="n">
        <v>19.9</v>
      </c>
      <c r="G20" s="166" t="n">
        <v>25.37</v>
      </c>
      <c r="H20" s="157">
        <f>ROUND(F20*G20,2)</f>
        <v/>
      </c>
      <c r="I20" s="161" t="n"/>
      <c r="J20" s="161" t="n"/>
      <c r="L20" s="161" t="n"/>
    </row>
    <row r="21">
      <c r="A21" s="286" t="n">
        <v>8</v>
      </c>
      <c r="B21" s="256" t="n"/>
      <c r="C21" s="165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6" t="inlineStr">
        <is>
          <t>маш.час</t>
        </is>
      </c>
      <c r="F21" s="286" t="n">
        <v>12.5</v>
      </c>
      <c r="G21" s="166" t="n">
        <v>28.65</v>
      </c>
      <c r="H21" s="157">
        <f>ROUND(F21*G21,2)</f>
        <v/>
      </c>
      <c r="I21" s="161" t="n"/>
      <c r="J21" s="161" t="n"/>
      <c r="L21" s="161" t="n"/>
    </row>
    <row r="22">
      <c r="A22" s="286" t="n">
        <v>9</v>
      </c>
      <c r="B22" s="256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6" t="inlineStr">
        <is>
          <t>маш.час</t>
        </is>
      </c>
      <c r="F22" s="286" t="n">
        <v>9.1</v>
      </c>
      <c r="G22" s="166" t="n">
        <v>27.11</v>
      </c>
      <c r="H22" s="157">
        <f>ROUND(F22*G22,2)</f>
        <v/>
      </c>
      <c r="I22" s="161" t="n"/>
      <c r="J22" s="161" t="n"/>
    </row>
    <row r="23">
      <c r="A23" s="286" t="n">
        <v>10</v>
      </c>
      <c r="B23" s="256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6" t="inlineStr">
        <is>
          <t>маш.час</t>
        </is>
      </c>
      <c r="F23" s="286" t="n">
        <v>9.1</v>
      </c>
      <c r="G23" s="166" t="n">
        <v>13.5</v>
      </c>
      <c r="H23" s="157">
        <f>ROUND(F23*G23,2)</f>
        <v/>
      </c>
      <c r="J23" s="161" t="n"/>
    </row>
    <row r="24">
      <c r="A24" s="286" t="n">
        <v>11</v>
      </c>
      <c r="B24" s="256" t="n"/>
      <c r="C24" s="165" t="inlineStr">
        <is>
          <t>91.21.15-022</t>
        </is>
      </c>
      <c r="D24" s="159" t="inlineStr">
        <is>
          <t>Пилы ленточные с поворотной пилорамой</t>
        </is>
      </c>
      <c r="E24" s="286" t="inlineStr">
        <is>
          <t>маш.час</t>
        </is>
      </c>
      <c r="F24" s="286" t="n">
        <v>9.1</v>
      </c>
      <c r="G24" s="166" t="n">
        <v>3.31</v>
      </c>
      <c r="H24" s="157">
        <f>ROUND(F24*G24,2)</f>
        <v/>
      </c>
      <c r="J24" s="161" t="n"/>
    </row>
    <row r="25">
      <c r="A25" s="286" t="n">
        <v>12</v>
      </c>
      <c r="B25" s="256" t="n"/>
      <c r="C25" s="165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6" t="inlineStr">
        <is>
          <t>маш.час</t>
        </is>
      </c>
      <c r="F25" s="286" t="n">
        <v>46.7</v>
      </c>
      <c r="G25" s="166" t="n">
        <v>0.48</v>
      </c>
      <c r="H25" s="157">
        <f>ROUND(F25*G25,2)</f>
        <v/>
      </c>
      <c r="J25" s="161" t="n"/>
    </row>
    <row r="26">
      <c r="A26" s="255" t="inlineStr">
        <is>
          <t>Материалы</t>
        </is>
      </c>
      <c r="B26" s="332" t="n"/>
      <c r="C26" s="332" t="n"/>
      <c r="D26" s="332" t="n"/>
      <c r="E26" s="333" t="n"/>
      <c r="F26" s="255" t="n"/>
      <c r="G26" s="147" t="n"/>
      <c r="H26" s="336">
        <f>SUM(H27:H28)</f>
        <v/>
      </c>
    </row>
    <row r="27">
      <c r="A27" s="172" t="n">
        <v>13</v>
      </c>
      <c r="B27" s="172" t="n"/>
      <c r="C27" s="286" t="inlineStr">
        <is>
          <t>Прайс из СД ОП</t>
        </is>
      </c>
      <c r="D27" s="171" t="inlineStr">
        <is>
          <t>Кабель алюминиевый 330кВ 3х2000</t>
        </is>
      </c>
      <c r="E27" s="286" t="inlineStr">
        <is>
          <t>км</t>
        </is>
      </c>
      <c r="F27" s="286" t="n">
        <v>3.3</v>
      </c>
      <c r="G27" s="171" t="n">
        <v>1729820.74</v>
      </c>
      <c r="H27" s="157">
        <f>ROUND(F27*G27,2)</f>
        <v/>
      </c>
    </row>
    <row r="28">
      <c r="A28" s="172" t="n">
        <v>14</v>
      </c>
      <c r="B28" s="256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6" t="inlineStr">
        <is>
          <t>кг</t>
        </is>
      </c>
      <c r="F28" s="286" t="n">
        <v>3.586</v>
      </c>
      <c r="G28" s="157" t="n">
        <v>6.09</v>
      </c>
      <c r="H28" s="157">
        <f>ROUND(F28*G28,2)</f>
        <v/>
      </c>
      <c r="I28" s="156" t="n"/>
      <c r="J28" s="161" t="n"/>
      <c r="K28" s="161" t="n"/>
    </row>
    <row r="31">
      <c r="B31" s="220" t="inlineStr">
        <is>
          <t>Составил ______________________     А.Р. Маркова</t>
        </is>
      </c>
    </row>
    <row r="32">
      <c r="B32" s="184" t="inlineStr">
        <is>
          <t xml:space="preserve">                         (подпись, инициалы, фамилия)</t>
        </is>
      </c>
    </row>
    <row r="34">
      <c r="B34" s="220" t="inlineStr">
        <is>
          <t>Проверил ______________________        А.В. Костянецкая</t>
        </is>
      </c>
    </row>
    <row r="35">
      <c r="B35" s="18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1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0" t="inlineStr">
        <is>
          <t>Наименование разрабатываемого показателя УНЦ — КЛ 330 кВ (с алюминиевой жилой) сечение жилы 2000 мм2. Кабель</t>
        </is>
      </c>
    </row>
    <row r="8">
      <c r="B8" s="261" t="inlineStr">
        <is>
          <t>Единица измерения  — 1 км</t>
        </is>
      </c>
    </row>
    <row r="9">
      <c r="B9" s="155" t="n"/>
      <c r="C9" s="214" t="n"/>
      <c r="D9" s="214" t="n"/>
      <c r="E9" s="214" t="n"/>
    </row>
    <row r="10" ht="51" customHeight="1" s="218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ОБ'!J44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5">
        <f>'Прил.5 Расчет СМР и ОБ'!J37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ОБ'!E51</f>
        <v/>
      </c>
      <c r="D41" s="24" t="n"/>
      <c r="E41" s="24" t="n"/>
    </row>
    <row r="42">
      <c r="B42" s="197" t="n"/>
      <c r="C42" s="214" t="n"/>
      <c r="D42" s="214" t="n"/>
      <c r="E42" s="214" t="n"/>
    </row>
    <row r="43">
      <c r="B43" s="197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97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97" t="n"/>
      <c r="C45" s="214" t="n"/>
      <c r="D45" s="214" t="n"/>
      <c r="E45" s="214" t="n"/>
    </row>
    <row r="46">
      <c r="B46" s="197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1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7" workbookViewId="0">
      <selection activeCell="B52" sqref="B52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62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8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КЛ 330 кВ (с алюминиевой жилой) сечение жилы 2000 мм2. Кабель</t>
        </is>
      </c>
    </row>
    <row r="7" ht="12.75" customFormat="1" customHeight="1" s="214">
      <c r="A7" s="243" t="inlineStr">
        <is>
          <t>Единица измерения  — 1 км</t>
        </is>
      </c>
      <c r="I7" s="260" t="n"/>
      <c r="J7" s="260" t="n"/>
    </row>
    <row r="8" ht="13.5" customFormat="1" customHeight="1" s="214">
      <c r="A8" s="243" t="n"/>
    </row>
    <row r="9" ht="13.2" customFormat="1" customHeight="1" s="214"/>
    <row r="10" ht="27" customHeight="1" s="218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33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33" t="n"/>
      <c r="M10" s="215" t="n"/>
      <c r="N10" s="215" t="n"/>
    </row>
    <row r="11" ht="28.5" customHeight="1" s="218">
      <c r="A11" s="335" t="n"/>
      <c r="B11" s="335" t="n"/>
      <c r="C11" s="335" t="n"/>
      <c r="D11" s="335" t="n"/>
      <c r="E11" s="335" t="n"/>
      <c r="F11" s="265" t="inlineStr">
        <is>
          <t>на ед. изм.</t>
        </is>
      </c>
      <c r="G11" s="265" t="inlineStr">
        <is>
          <t>общая</t>
        </is>
      </c>
      <c r="H11" s="335" t="n"/>
      <c r="I11" s="265" t="inlineStr">
        <is>
          <t>на ед. изм.</t>
        </is>
      </c>
      <c r="J11" s="265" t="inlineStr">
        <is>
          <t>общая</t>
        </is>
      </c>
      <c r="M11" s="215" t="n"/>
      <c r="N11" s="215" t="n"/>
    </row>
    <row r="12">
      <c r="A12" s="265" t="n">
        <v>1</v>
      </c>
      <c r="B12" s="265" t="n">
        <v>2</v>
      </c>
      <c r="C12" s="26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66" t="n">
        <v>9</v>
      </c>
      <c r="J12" s="266" t="n">
        <v>10</v>
      </c>
      <c r="M12" s="215" t="n"/>
      <c r="N12" s="215" t="n"/>
    </row>
    <row r="13">
      <c r="A13" s="265" t="n"/>
      <c r="B13" s="254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8">
      <c r="A14" s="265" t="n">
        <v>1</v>
      </c>
      <c r="B14" s="134" t="inlineStr">
        <is>
          <t>1-4-0</t>
        </is>
      </c>
      <c r="C14" s="273" t="inlineStr">
        <is>
          <t>Затраты труда рабочих-строителей среднего разряда (4,0)</t>
        </is>
      </c>
      <c r="D14" s="265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5" t="n"/>
      <c r="B15" s="265" t="n"/>
      <c r="C15" s="254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6" t="n">
        <v>1</v>
      </c>
      <c r="I15" s="124" t="n"/>
      <c r="J15" s="30">
        <f>SUM(J14:J14)</f>
        <v/>
      </c>
    </row>
    <row r="16" ht="14.25" customFormat="1" customHeight="1" s="215">
      <c r="A16" s="265" t="n"/>
      <c r="B16" s="273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15">
      <c r="A17" s="265" t="n">
        <v>2</v>
      </c>
      <c r="B17" s="265" t="n">
        <v>2</v>
      </c>
      <c r="C17" s="273" t="inlineStr">
        <is>
          <t>Затраты труда машинистов</t>
        </is>
      </c>
      <c r="D17" s="265" t="inlineStr">
        <is>
          <t>чел.-ч.</t>
        </is>
      </c>
      <c r="E17" s="340" t="n">
        <v>82.7</v>
      </c>
      <c r="F17" s="30">
        <f>G17/E17</f>
        <v/>
      </c>
      <c r="G17" s="30">
        <f>'Прил. 3'!H13</f>
        <v/>
      </c>
      <c r="H17" s="276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5" t="n"/>
      <c r="B18" s="254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15">
      <c r="A19" s="265" t="n"/>
      <c r="B19" s="273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15">
      <c r="A20" s="265" t="n">
        <v>3</v>
      </c>
      <c r="B20" s="165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6" t="inlineStr">
        <is>
          <t>маш.час</t>
        </is>
      </c>
      <c r="E20" s="341" t="n">
        <v>15.6</v>
      </c>
      <c r="F20" s="166" t="n">
        <v>823.23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5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6" t="inlineStr">
        <is>
          <t>маш.час</t>
        </is>
      </c>
      <c r="E21" s="341" t="n">
        <v>28.1</v>
      </c>
      <c r="F21" s="166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5">
      <c r="A22" s="265" t="n"/>
      <c r="B22" s="265" t="n"/>
      <c r="C22" s="273" t="inlineStr">
        <is>
          <t>Итого основные машины и механизмы</t>
        </is>
      </c>
      <c r="D22" s="265" t="n"/>
      <c r="E22" s="340" t="n"/>
      <c r="F22" s="30" t="n"/>
      <c r="G22" s="30">
        <f>SUM(G20:G21)</f>
        <v/>
      </c>
      <c r="H22" s="276">
        <f>G22/G32</f>
        <v/>
      </c>
      <c r="I22" s="126" t="n"/>
      <c r="J22" s="30">
        <f>SUM(J20:J21)</f>
        <v/>
      </c>
    </row>
    <row r="23" outlineLevel="1" ht="14.25" customFormat="1" customHeight="1" s="215">
      <c r="A23" s="265" t="n">
        <v>5</v>
      </c>
      <c r="B23" s="165" t="inlineStr">
        <is>
          <t>91.14.04-003</t>
        </is>
      </c>
      <c r="C23" s="159" t="inlineStr">
        <is>
          <t>Тягачи седельные, грузоподъемность 30 т</t>
        </is>
      </c>
      <c r="D23" s="286" t="inlineStr">
        <is>
          <t>маш.час</t>
        </is>
      </c>
      <c r="E23" s="341" t="n">
        <v>12.5</v>
      </c>
      <c r="F23" s="166" t="n">
        <v>120.31</v>
      </c>
      <c r="G23" s="30">
        <f>ROUND(E23*F23,2)</f>
        <v/>
      </c>
      <c r="H23" s="127">
        <f>G23/$G$32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15">
      <c r="A24" s="265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6" t="inlineStr">
        <is>
          <t>маш.час</t>
        </is>
      </c>
      <c r="E24" s="341" t="n">
        <v>1.8</v>
      </c>
      <c r="F24" s="166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15">
      <c r="A25" s="265" t="n">
        <v>7</v>
      </c>
      <c r="B25" s="165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6" t="inlineStr">
        <is>
          <t>маш.час</t>
        </is>
      </c>
      <c r="E25" s="341" t="n">
        <v>19.9</v>
      </c>
      <c r="F25" s="166" t="n">
        <v>25.37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15">
      <c r="A26" s="265" t="n">
        <v>8</v>
      </c>
      <c r="B26" s="165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6" t="inlineStr">
        <is>
          <t>маш.час</t>
        </is>
      </c>
      <c r="E26" s="341" t="n">
        <v>12.5</v>
      </c>
      <c r="F26" s="166" t="n">
        <v>28.65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15">
      <c r="A27" s="265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6" t="inlineStr">
        <is>
          <t>маш.час</t>
        </is>
      </c>
      <c r="E27" s="341" t="n">
        <v>9.1</v>
      </c>
      <c r="F27" s="166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215">
      <c r="A28" s="265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6" t="inlineStr">
        <is>
          <t>маш.час</t>
        </is>
      </c>
      <c r="E28" s="341" t="n">
        <v>9.1</v>
      </c>
      <c r="F28" s="166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14.25" customFormat="1" customHeight="1" s="215">
      <c r="A29" s="265" t="n">
        <v>11</v>
      </c>
      <c r="B29" s="165" t="inlineStr">
        <is>
          <t>91.21.15-022</t>
        </is>
      </c>
      <c r="C29" s="159" t="inlineStr">
        <is>
          <t>Пилы ленточные с поворотной пилорамой</t>
        </is>
      </c>
      <c r="D29" s="286" t="inlineStr">
        <is>
          <t>маш.час</t>
        </is>
      </c>
      <c r="E29" s="341" t="n">
        <v>9.1</v>
      </c>
      <c r="F29" s="166" t="n">
        <v>3.31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15">
      <c r="A30" s="265" t="n">
        <v>12</v>
      </c>
      <c r="B30" s="165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6" t="inlineStr">
        <is>
          <t>маш.час</t>
        </is>
      </c>
      <c r="E30" s="341" t="n">
        <v>46.7</v>
      </c>
      <c r="F30" s="166" t="n">
        <v>0.48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15">
      <c r="A31" s="265" t="n"/>
      <c r="B31" s="265" t="n"/>
      <c r="C31" s="273" t="inlineStr">
        <is>
          <t>Итого прочие машины и механизмы</t>
        </is>
      </c>
      <c r="D31" s="265" t="n"/>
      <c r="E31" s="274" t="n"/>
      <c r="F31" s="30" t="n"/>
      <c r="G31" s="126">
        <f>SUM(G23:G30)</f>
        <v/>
      </c>
      <c r="H31" s="127">
        <f>G31/G32</f>
        <v/>
      </c>
      <c r="I31" s="30" t="n"/>
      <c r="J31" s="30">
        <f>SUM(J23:J30)</f>
        <v/>
      </c>
    </row>
    <row r="32" ht="25.5" customFormat="1" customHeight="1" s="215">
      <c r="A32" s="265" t="n"/>
      <c r="B32" s="265" t="n"/>
      <c r="C32" s="254" t="inlineStr">
        <is>
          <t>Итого по разделу «Машины и механизмы»</t>
        </is>
      </c>
      <c r="D32" s="265" t="n"/>
      <c r="E32" s="274" t="n"/>
      <c r="F32" s="30" t="n"/>
      <c r="G32" s="30">
        <f>G31+G22</f>
        <v/>
      </c>
      <c r="H32" s="128" t="n">
        <v>1</v>
      </c>
      <c r="I32" s="129" t="n"/>
      <c r="J32" s="130">
        <f>J31+J22</f>
        <v/>
      </c>
    </row>
    <row r="33" ht="14.25" customFormat="1" customHeight="1" s="215">
      <c r="A33" s="265" t="n"/>
      <c r="B33" s="254" t="inlineStr">
        <is>
          <t>Оборудование</t>
        </is>
      </c>
      <c r="C33" s="332" t="n"/>
      <c r="D33" s="332" t="n"/>
      <c r="E33" s="332" t="n"/>
      <c r="F33" s="332" t="n"/>
      <c r="G33" s="332" t="n"/>
      <c r="H33" s="333" t="n"/>
      <c r="I33" s="124" t="n"/>
      <c r="J33" s="124" t="n"/>
    </row>
    <row r="34">
      <c r="A34" s="265" t="n"/>
      <c r="B34" s="273" t="inlineStr">
        <is>
          <t>Основное оборудование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>
      <c r="A35" s="265" t="n"/>
      <c r="B35" s="265" t="n"/>
      <c r="C35" s="273" t="inlineStr">
        <is>
          <t>Итого основное оборудование</t>
        </is>
      </c>
      <c r="D35" s="265" t="n"/>
      <c r="E35" s="342" t="n"/>
      <c r="F35" s="275" t="n"/>
      <c r="G35" s="30" t="n">
        <v>0</v>
      </c>
      <c r="H35" s="127" t="n">
        <v>0</v>
      </c>
      <c r="I35" s="126" t="n"/>
      <c r="J35" s="30" t="n">
        <v>0</v>
      </c>
    </row>
    <row r="36">
      <c r="A36" s="265" t="n"/>
      <c r="B36" s="265" t="n"/>
      <c r="C36" s="273" t="inlineStr">
        <is>
          <t>Итого прочее оборудование</t>
        </is>
      </c>
      <c r="D36" s="265" t="n"/>
      <c r="E36" s="340" t="n"/>
      <c r="F36" s="275" t="n"/>
      <c r="G36" s="30" t="n">
        <v>0</v>
      </c>
      <c r="H36" s="127" t="n">
        <v>0</v>
      </c>
      <c r="I36" s="126" t="n"/>
      <c r="J36" s="30" t="n">
        <v>0</v>
      </c>
    </row>
    <row r="37">
      <c r="A37" s="265" t="n"/>
      <c r="B37" s="265" t="n"/>
      <c r="C37" s="254" t="inlineStr">
        <is>
          <t>Итого по разделу «Оборудование»</t>
        </is>
      </c>
      <c r="D37" s="265" t="n"/>
      <c r="E37" s="274" t="n"/>
      <c r="F37" s="275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8">
      <c r="A38" s="265" t="n"/>
      <c r="B38" s="265" t="n"/>
      <c r="C38" s="273" t="inlineStr">
        <is>
          <t>в том числе технологическое оборудование</t>
        </is>
      </c>
      <c r="D38" s="265" t="n"/>
      <c r="E38" s="342" t="n"/>
      <c r="F38" s="275" t="n"/>
      <c r="G38" s="30">
        <f>'Прил.6 Расчет ОБ'!G12</f>
        <v/>
      </c>
      <c r="H38" s="276" t="n"/>
      <c r="I38" s="126" t="n"/>
      <c r="J38" s="30">
        <f>J37</f>
        <v/>
      </c>
    </row>
    <row r="39" ht="14.25" customFormat="1" customHeight="1" s="215">
      <c r="A39" s="265" t="n"/>
      <c r="B39" s="254" t="inlineStr">
        <is>
          <t>Материалы</t>
        </is>
      </c>
      <c r="C39" s="332" t="n"/>
      <c r="D39" s="332" t="n"/>
      <c r="E39" s="332" t="n"/>
      <c r="F39" s="332" t="n"/>
      <c r="G39" s="332" t="n"/>
      <c r="H39" s="333" t="n"/>
      <c r="I39" s="124" t="n"/>
      <c r="J39" s="124" t="n"/>
    </row>
    <row r="40" ht="14.25" customFormat="1" customHeight="1" s="215">
      <c r="A40" s="266" t="n"/>
      <c r="B40" s="269" t="inlineStr">
        <is>
          <t>Основные материалы</t>
        </is>
      </c>
      <c r="C40" s="343" t="n"/>
      <c r="D40" s="343" t="n"/>
      <c r="E40" s="343" t="n"/>
      <c r="F40" s="343" t="n"/>
      <c r="G40" s="343" t="n"/>
      <c r="H40" s="344" t="n"/>
      <c r="I40" s="137" t="n"/>
      <c r="J40" s="137" t="n"/>
    </row>
    <row r="41" ht="14.25" customFormat="1" customHeight="1" s="215">
      <c r="A41" s="265" t="n">
        <v>13</v>
      </c>
      <c r="B41" s="265" t="inlineStr">
        <is>
          <t>БЦ.81.736</t>
        </is>
      </c>
      <c r="C41" s="159" t="inlineStr">
        <is>
          <t>Кабель алюминиевый 330кВ 3х2000</t>
        </is>
      </c>
      <c r="D41" s="265" t="inlineStr">
        <is>
          <t>км</t>
        </is>
      </c>
      <c r="E41" s="342">
        <f>1*3.3</f>
        <v/>
      </c>
      <c r="F41" s="275">
        <f>ROUND(I41/'Прил. 10'!$D$13,2)</f>
        <v/>
      </c>
      <c r="G41" s="30">
        <f>ROUND(E41*F41,2)</f>
        <v/>
      </c>
      <c r="H41" s="127">
        <f>G41/$G$45</f>
        <v/>
      </c>
      <c r="I41" s="30" t="n">
        <v>10234384.13</v>
      </c>
      <c r="J41" s="30">
        <f>ROUND(I41*E41,2)</f>
        <v/>
      </c>
    </row>
    <row r="42" ht="14.25" customFormat="1" customHeight="1" s="215">
      <c r="A42" s="267" t="n"/>
      <c r="B42" s="139" t="n"/>
      <c r="C42" s="140" t="inlineStr">
        <is>
          <t>Итого основные материалы</t>
        </is>
      </c>
      <c r="D42" s="267" t="n"/>
      <c r="E42" s="345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215">
      <c r="A43" s="265" t="n">
        <v>14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6" t="inlineStr">
        <is>
          <t>кг</t>
        </is>
      </c>
      <c r="E43" s="341" t="n">
        <v>3.586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15">
      <c r="A44" s="265" t="n"/>
      <c r="B44" s="265" t="n"/>
      <c r="C44" s="273" t="inlineStr">
        <is>
          <t>Итого прочие материалы</t>
        </is>
      </c>
      <c r="D44" s="265" t="n"/>
      <c r="E44" s="342" t="n"/>
      <c r="F44" s="275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215">
      <c r="A45" s="265" t="n"/>
      <c r="B45" s="265" t="n"/>
      <c r="C45" s="254" t="inlineStr">
        <is>
          <t>Итого по разделу «Материалы»</t>
        </is>
      </c>
      <c r="D45" s="265" t="n"/>
      <c r="E45" s="274" t="n"/>
      <c r="F45" s="275" t="n"/>
      <c r="G45" s="30">
        <f>G42+G44</f>
        <v/>
      </c>
      <c r="H45" s="276">
        <f>G45/$G$45</f>
        <v/>
      </c>
      <c r="I45" s="30" t="n"/>
      <c r="J45" s="30">
        <f>J42+J44</f>
        <v/>
      </c>
    </row>
    <row r="46" ht="14.25" customFormat="1" customHeight="1" s="215">
      <c r="A46" s="265" t="n"/>
      <c r="B46" s="265" t="n"/>
      <c r="C46" s="273" t="inlineStr">
        <is>
          <t>ИТОГО ПО РМ</t>
        </is>
      </c>
      <c r="D46" s="265" t="n"/>
      <c r="E46" s="274" t="n"/>
      <c r="F46" s="275" t="n"/>
      <c r="G46" s="30">
        <f>G15+G32+G45</f>
        <v/>
      </c>
      <c r="H46" s="276" t="n"/>
      <c r="I46" s="30" t="n"/>
      <c r="J46" s="30">
        <f>J15+J32+J45</f>
        <v/>
      </c>
    </row>
    <row r="47" ht="14.25" customFormat="1" customHeight="1" s="215">
      <c r="A47" s="265" t="n"/>
      <c r="B47" s="265" t="n"/>
      <c r="C47" s="273" t="inlineStr">
        <is>
          <t>Накладные расходы</t>
        </is>
      </c>
      <c r="D47" s="132">
        <f>ROUND(G47/(G$17+$G$15),2)</f>
        <v/>
      </c>
      <c r="E47" s="274" t="n"/>
      <c r="F47" s="275" t="n"/>
      <c r="G47" s="30" t="n">
        <v>11903.06</v>
      </c>
      <c r="H47" s="276" t="n"/>
      <c r="I47" s="30" t="n"/>
      <c r="J47" s="30">
        <f>ROUND(D47*(J15+J17),2)</f>
        <v/>
      </c>
    </row>
    <row r="48" ht="14.25" customFormat="1" customHeight="1" s="215">
      <c r="A48" s="265" t="n"/>
      <c r="B48" s="265" t="n"/>
      <c r="C48" s="273" t="inlineStr">
        <is>
          <t>Сметная прибыль</t>
        </is>
      </c>
      <c r="D48" s="132">
        <f>ROUND(G48/(G$15+G$17),2)</f>
        <v/>
      </c>
      <c r="E48" s="274" t="n"/>
      <c r="F48" s="275" t="n"/>
      <c r="G48" s="30" t="n">
        <v>6258.31</v>
      </c>
      <c r="H48" s="276" t="n"/>
      <c r="I48" s="30" t="n"/>
      <c r="J48" s="30">
        <f>ROUND(D48*(J15+J17),2)</f>
        <v/>
      </c>
    </row>
    <row r="49" ht="14.25" customFormat="1" customHeight="1" s="215">
      <c r="A49" s="265" t="n"/>
      <c r="B49" s="265" t="n"/>
      <c r="C49" s="273" t="inlineStr">
        <is>
          <t>Итого СМР (с НР и СП)</t>
        </is>
      </c>
      <c r="D49" s="265" t="n"/>
      <c r="E49" s="274" t="n"/>
      <c r="F49" s="275" t="n"/>
      <c r="G49" s="30">
        <f>G15+G32+G45+G47+G48</f>
        <v/>
      </c>
      <c r="H49" s="276" t="n"/>
      <c r="I49" s="30" t="n"/>
      <c r="J49" s="30">
        <f>J15+J32+J45+J47+J48</f>
        <v/>
      </c>
    </row>
    <row r="50" ht="14.25" customFormat="1" customHeight="1" s="215">
      <c r="A50" s="265" t="n"/>
      <c r="B50" s="265" t="n"/>
      <c r="C50" s="273" t="inlineStr">
        <is>
          <t>ВСЕГО СМР + ОБОРУДОВАНИЕ</t>
        </is>
      </c>
      <c r="D50" s="265" t="n"/>
      <c r="E50" s="274" t="n"/>
      <c r="F50" s="275" t="n"/>
      <c r="G50" s="30">
        <f>G49+G37</f>
        <v/>
      </c>
      <c r="H50" s="276" t="n"/>
      <c r="I50" s="30" t="n"/>
      <c r="J50" s="30">
        <f>J49+J37</f>
        <v/>
      </c>
    </row>
    <row r="51" ht="34.5" customFormat="1" customHeight="1" s="215">
      <c r="A51" s="265" t="n"/>
      <c r="B51" s="265" t="n"/>
      <c r="C51" s="273" t="inlineStr">
        <is>
          <t>ИТОГО ПОКАЗАТЕЛЬ НА ЕД. ИЗМ.</t>
        </is>
      </c>
      <c r="D51" s="265" t="inlineStr">
        <is>
          <t>1 км</t>
        </is>
      </c>
      <c r="E51" s="342" t="n">
        <v>1</v>
      </c>
      <c r="F51" s="275" t="n"/>
      <c r="G51" s="30">
        <f>G50/E51</f>
        <v/>
      </c>
      <c r="H51" s="276" t="n"/>
      <c r="I51" s="30" t="n"/>
      <c r="J51" s="30">
        <f>J50/E51</f>
        <v/>
      </c>
    </row>
    <row r="53" ht="14.25" customFormat="1" customHeight="1" s="215">
      <c r="A53" s="214" t="inlineStr">
        <is>
          <t>Составил ______________________    А.Р. Маркова</t>
        </is>
      </c>
    </row>
    <row r="54" ht="14.25" customFormat="1" customHeight="1" s="215">
      <c r="A54" s="216" t="inlineStr">
        <is>
          <t xml:space="preserve">                         (подпись, инициалы, фамилия)</t>
        </is>
      </c>
    </row>
    <row r="55" ht="14.25" customFormat="1" customHeight="1" s="215">
      <c r="A55" s="214" t="n"/>
    </row>
    <row r="56" ht="14.25" customFormat="1" customHeight="1" s="215">
      <c r="A56" s="214" t="inlineStr">
        <is>
          <t>Проверил ______________________        А.В. Костянецкая</t>
        </is>
      </c>
    </row>
    <row r="57" ht="14.25" customFormat="1" customHeight="1" s="215">
      <c r="A57" s="21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1" t="inlineStr">
        <is>
          <t>Приложение №6</t>
        </is>
      </c>
    </row>
    <row r="2" ht="21.75" customHeight="1" s="218">
      <c r="A2" s="281" t="n"/>
      <c r="B2" s="281" t="n"/>
      <c r="C2" s="281" t="n"/>
      <c r="D2" s="281" t="n"/>
      <c r="E2" s="281" t="n"/>
      <c r="F2" s="281" t="n"/>
      <c r="G2" s="281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2000 мм2. Кабель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5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8">
      <c r="A9" s="24" t="n"/>
      <c r="B9" s="273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8">
      <c r="A10" s="265" t="n"/>
      <c r="B10" s="254" t="n"/>
      <c r="C10" s="273" t="inlineStr">
        <is>
          <t>ИТОГО ИНЖЕНЕРНОЕ ОБОРУДОВАНИЕ</t>
        </is>
      </c>
      <c r="D10" s="254" t="n"/>
      <c r="E10" s="103" t="n"/>
      <c r="F10" s="275" t="n"/>
      <c r="G10" s="275" t="n">
        <v>0</v>
      </c>
    </row>
    <row r="11">
      <c r="A11" s="265" t="n"/>
      <c r="B11" s="273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8">
      <c r="A12" s="265" t="n"/>
      <c r="B12" s="273" t="n"/>
      <c r="C12" s="273" t="inlineStr">
        <is>
          <t>ИТОГО ТЕХНОЛОГИЧЕСКОЕ ОБОРУДОВАНИЕ</t>
        </is>
      </c>
      <c r="D12" s="273" t="n"/>
      <c r="E12" s="285" t="n"/>
      <c r="F12" s="275" t="n"/>
      <c r="G12" s="30" t="n">
        <v>0</v>
      </c>
    </row>
    <row r="13" ht="19.5" customHeight="1" s="218">
      <c r="A13" s="265" t="n"/>
      <c r="B13" s="273" t="n"/>
      <c r="C13" s="273" t="inlineStr">
        <is>
          <t>Всего по разделу «Оборудование»</t>
        </is>
      </c>
      <c r="D13" s="273" t="n"/>
      <c r="E13" s="285" t="n"/>
      <c r="F13" s="275" t="n"/>
      <c r="G13" s="30">
        <f>G10+G12</f>
        <v/>
      </c>
    </row>
    <row r="14">
      <c r="A14" s="198" t="n"/>
      <c r="B14" s="199" t="n"/>
      <c r="C14" s="198" t="n"/>
      <c r="D14" s="198" t="n"/>
      <c r="E14" s="198" t="n"/>
      <c r="F14" s="198" t="n"/>
      <c r="G14" s="198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98" t="n"/>
      <c r="E15" s="198" t="n"/>
      <c r="F15" s="198" t="n"/>
      <c r="G15" s="198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98" t="n"/>
      <c r="E16" s="198" t="n"/>
      <c r="F16" s="198" t="n"/>
      <c r="G16" s="198" t="n"/>
    </row>
    <row r="17">
      <c r="A17" s="214" t="n"/>
      <c r="B17" s="215" t="n"/>
      <c r="C17" s="215" t="n"/>
      <c r="D17" s="198" t="n"/>
      <c r="E17" s="198" t="n"/>
      <c r="F17" s="198" t="n"/>
      <c r="G17" s="198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98" t="n"/>
      <c r="E18" s="198" t="n"/>
      <c r="F18" s="198" t="n"/>
      <c r="G18" s="198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1" t="inlineStr">
        <is>
          <t>Приложение №7</t>
        </is>
      </c>
    </row>
    <row r="2" ht="25.95" customHeight="1" s="218">
      <c r="A2" s="281" t="n"/>
      <c r="B2" s="281" t="n"/>
      <c r="C2" s="281" t="n"/>
      <c r="D2" s="281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км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5" t="n"/>
      <c r="B9" s="335" t="n"/>
      <c r="C9" s="335" t="n"/>
      <c r="D9" s="335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" customHeight="1" s="218">
      <c r="A11" s="265" t="inlineStr">
        <is>
          <t>К1-18-7</t>
        </is>
      </c>
      <c r="B11" s="265" t="inlineStr">
        <is>
          <t>УНЦ КЛ 6-500 кВ (с алюминиевой жилой)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98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98" t="n"/>
    </row>
    <row r="15">
      <c r="A15" s="214" t="n"/>
      <c r="B15" s="215" t="n"/>
      <c r="C15" s="215" t="n"/>
      <c r="D15" s="198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98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3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3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3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3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3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3" t="n">
        <v>0.03</v>
      </c>
    </row>
    <row r="21" ht="18.75" customHeight="1" s="218">
      <c r="B21" s="205" t="n"/>
    </row>
    <row r="22" ht="18.75" customHeight="1" s="218">
      <c r="B22" s="205" t="n"/>
    </row>
    <row r="23" ht="18.75" customHeight="1" s="218">
      <c r="B23" s="205" t="n"/>
    </row>
    <row r="24" ht="18.75" customHeight="1" s="218">
      <c r="B24" s="205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6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7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8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2025-01-24T12:04:44Z</dcterms:modified>
  <cp:lastModifiedBy>user1</cp:lastModifiedBy>
</cp:coreProperties>
</file>