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7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" customHeight="1" s="303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32" t="n"/>
      <c r="C6" s="232" t="n"/>
      <c r="D6" s="232" t="n"/>
    </row>
    <row r="7">
      <c r="B7" s="332" t="inlineStr">
        <is>
          <t>Наименование разрабатываемого показателя УНЦ - КЛ 10 кВ (с медной жилой) сечение жилы 50 мм2</t>
        </is>
      </c>
    </row>
    <row r="8">
      <c r="B8" s="332" t="inlineStr">
        <is>
          <t>Сопоставимый уровень цен: 2 квартал 2018 года</t>
        </is>
      </c>
    </row>
    <row r="9" ht="15.75" customHeight="1" s="303">
      <c r="B9" s="332" t="inlineStr">
        <is>
          <t>Единица измерения  — 1 км</t>
        </is>
      </c>
    </row>
    <row r="10">
      <c r="B10" s="332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13" t="n"/>
    </row>
    <row r="12" ht="96.75" customHeight="1" s="303">
      <c r="B12" s="350" t="n">
        <v>1</v>
      </c>
      <c r="C12" s="349" t="inlineStr">
        <is>
          <t>Наименование объекта-представителя</t>
        </is>
      </c>
      <c r="D12" s="35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0" t="n">
        <v>2</v>
      </c>
      <c r="C13" s="349" t="inlineStr">
        <is>
          <t>Наименование субъекта Российской Федерации</t>
        </is>
      </c>
      <c r="D13" s="350" t="inlineStr">
        <is>
          <t>Челябинская область</t>
        </is>
      </c>
    </row>
    <row r="14">
      <c r="B14" s="350" t="n">
        <v>3</v>
      </c>
      <c r="C14" s="349" t="inlineStr">
        <is>
          <t>Климатический район и подрайон</t>
        </is>
      </c>
      <c r="D14" s="350" t="inlineStr">
        <is>
          <t>IВ</t>
        </is>
      </c>
    </row>
    <row r="15">
      <c r="B15" s="350" t="n">
        <v>4</v>
      </c>
      <c r="C15" s="349" t="inlineStr">
        <is>
          <t>Мощность объекта</t>
        </is>
      </c>
      <c r="D15" s="350" t="n">
        <v>1</v>
      </c>
    </row>
    <row r="16" ht="63" customHeight="1" s="303">
      <c r="B16" s="35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Кабель медный 10кВ 1х50 мм2</t>
        </is>
      </c>
    </row>
    <row r="17" ht="63" customHeight="1" s="303">
      <c r="B17" s="35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SUM(D18:D21)</f>
        <v/>
      </c>
      <c r="E17" s="231" t="n"/>
    </row>
    <row r="18">
      <c r="B18" s="291" t="inlineStr">
        <is>
          <t>6.1</t>
        </is>
      </c>
      <c r="C18" s="349" t="inlineStr">
        <is>
          <t>строительно-монтажные работы</t>
        </is>
      </c>
      <c r="D18" s="297" t="n">
        <v>1173.59</v>
      </c>
    </row>
    <row r="19" ht="15.75" customHeight="1" s="303">
      <c r="B19" s="291" t="inlineStr">
        <is>
          <t>6.2</t>
        </is>
      </c>
      <c r="C19" s="349" t="inlineStr">
        <is>
          <t>оборудование и инвентарь</t>
        </is>
      </c>
      <c r="D19" s="297" t="n">
        <v>0</v>
      </c>
    </row>
    <row r="20" ht="16.5" customHeight="1" s="303">
      <c r="B20" s="291" t="inlineStr">
        <is>
          <t>6.3</t>
        </is>
      </c>
      <c r="C20" s="349" t="inlineStr">
        <is>
          <t>пусконаладочные работы</t>
        </is>
      </c>
      <c r="D20" s="297" t="n">
        <v>0</v>
      </c>
    </row>
    <row r="21">
      <c r="B21" s="291" t="inlineStr">
        <is>
          <t>6.4</t>
        </is>
      </c>
      <c r="C21" s="211" t="inlineStr">
        <is>
          <t>прочие и лимитированные затраты</t>
        </is>
      </c>
      <c r="D21" s="297">
        <f>D18*2.5%+(D18+D18*2.5%)*2.9%</f>
        <v/>
      </c>
    </row>
    <row r="22">
      <c r="B22" s="350" t="n">
        <v>7</v>
      </c>
      <c r="C22" s="211" t="inlineStr">
        <is>
          <t>Сопоставимый уровень цен</t>
        </is>
      </c>
      <c r="D22" s="298" t="inlineStr">
        <is>
          <t xml:space="preserve">2 квартал 2018 года </t>
        </is>
      </c>
      <c r="E22" s="209" t="n"/>
    </row>
    <row r="23" ht="78.75" customHeight="1" s="303">
      <c r="B23" s="350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31" t="n"/>
    </row>
    <row r="24" ht="31.5" customHeight="1" s="303">
      <c r="B24" s="35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7">
        <f>D23/'Прил.1 Сравнит табл'!D15</f>
        <v/>
      </c>
      <c r="E24" s="209" t="n"/>
    </row>
    <row r="25">
      <c r="B25" s="350" t="n">
        <v>10</v>
      </c>
      <c r="C25" s="349" t="inlineStr">
        <is>
          <t>Примечание</t>
        </is>
      </c>
      <c r="D25" s="350" t="n"/>
    </row>
    <row r="26">
      <c r="B26" s="351" t="n"/>
      <c r="C26" s="206" t="n"/>
      <c r="D26" s="206" t="n"/>
    </row>
    <row r="27" ht="37.5" customHeight="1" s="303">
      <c r="B27" s="205" t="n"/>
    </row>
    <row r="28">
      <c r="B28" s="305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3" sqref="E23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18" customWidth="1" style="305" min="11" max="11"/>
    <col width="9.140625" customWidth="1" style="305" min="12" max="12"/>
  </cols>
  <sheetData>
    <row r="3">
      <c r="B3" s="330" t="inlineStr">
        <is>
          <t>Приложение № 2</t>
        </is>
      </c>
      <c r="K3" s="20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52" t="n"/>
      <c r="C5" s="352" t="n"/>
      <c r="D5" s="352" t="n"/>
      <c r="E5" s="352" t="n"/>
      <c r="F5" s="352" t="n"/>
      <c r="G5" s="352" t="n"/>
      <c r="H5" s="352" t="n"/>
      <c r="I5" s="352" t="n"/>
      <c r="J5" s="352" t="n"/>
      <c r="K5" s="352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303">
      <c r="B8" s="233" t="n"/>
    </row>
    <row r="9" ht="15.75" customHeight="1" s="303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03">
      <c r="B10" s="433" t="n"/>
      <c r="C10" s="433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2 кв. 2018 г., тыс. руб.</t>
        </is>
      </c>
      <c r="G10" s="431" t="n"/>
      <c r="H10" s="431" t="n"/>
      <c r="I10" s="431" t="n"/>
      <c r="J10" s="432" t="n"/>
    </row>
    <row r="11" ht="31.5" customHeight="1" s="303">
      <c r="B11" s="434" t="n"/>
      <c r="C11" s="434" t="n"/>
      <c r="D11" s="434" t="n"/>
      <c r="E11" s="434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 ht="220.5" customHeight="1" s="303">
      <c r="B12" s="350" t="n">
        <v>1</v>
      </c>
      <c r="C12" s="350" t="inlineStr">
        <is>
          <t>Кабель медный 10кВ 1х50 мм2</t>
        </is>
      </c>
      <c r="D12" s="291" t="inlineStr">
        <is>
          <t>02-01-05</t>
        </is>
      </c>
      <c r="E12" s="35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7" t="n"/>
      <c r="G12" s="297">
        <f>1173594.521/1000</f>
        <v/>
      </c>
      <c r="H12" s="297" t="n"/>
      <c r="I12" s="297" t="n"/>
      <c r="J12" s="297">
        <f>SUM(F12:I12)</f>
        <v/>
      </c>
    </row>
    <row r="13" ht="15" customHeight="1" s="303">
      <c r="B13" s="435" t="inlineStr">
        <is>
          <t>Всего по объекту:</t>
        </is>
      </c>
      <c r="C13" s="436" t="n"/>
      <c r="D13" s="436" t="n"/>
      <c r="E13" s="437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303">
      <c r="B14" s="438" t="inlineStr">
        <is>
          <t>Всего по объекту в сопоставимом уровне цен 2 кв. 2018 г:</t>
        </is>
      </c>
      <c r="C14" s="431" t="n"/>
      <c r="D14" s="431" t="n"/>
      <c r="E14" s="432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303"/>
    <row r="16" ht="15" customHeight="1" s="303"/>
    <row r="17" ht="15" customHeight="1" s="303"/>
    <row r="18" ht="15" customHeight="1" s="303">
      <c r="C18" s="267" t="inlineStr">
        <is>
          <t>Составил ______________________     А.Р. Маркова</t>
        </is>
      </c>
      <c r="D18" s="268" t="n"/>
      <c r="E18" s="268" t="n"/>
    </row>
    <row r="19" ht="15" customHeight="1" s="303">
      <c r="C19" s="270" t="inlineStr">
        <is>
          <t xml:space="preserve">                         (подпись, инициалы, фамилия)</t>
        </is>
      </c>
      <c r="D19" s="268" t="n"/>
      <c r="E19" s="268" t="n"/>
    </row>
    <row r="20" ht="15" customHeight="1" s="303">
      <c r="C20" s="267" t="n"/>
      <c r="D20" s="268" t="n"/>
      <c r="E20" s="268" t="n"/>
    </row>
    <row r="21" ht="15" customHeight="1" s="303">
      <c r="C21" s="267" t="inlineStr">
        <is>
          <t>Проверил ______________________        А.В. Костянецкая</t>
        </is>
      </c>
      <c r="D21" s="268" t="n"/>
      <c r="E21" s="268" t="n"/>
    </row>
    <row r="22" ht="15" customHeight="1" s="303">
      <c r="C22" s="270" t="inlineStr">
        <is>
          <t xml:space="preserve">                        (подпись, инициалы, фамилия)</t>
        </is>
      </c>
      <c r="D22" s="268" t="n"/>
      <c r="E22" s="268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zoomScaleSheetLayoutView="70" workbookViewId="0">
      <selection activeCell="E29" sqref="E29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10"/>
    <col width="15" customWidth="1" style="305" min="11" max="11"/>
    <col width="9.140625" customWidth="1" style="305" min="12" max="12"/>
  </cols>
  <sheetData>
    <row r="2" s="303">
      <c r="A2" s="305" t="n"/>
      <c r="B2" s="305" t="n"/>
      <c r="C2" s="305" t="n"/>
      <c r="D2" s="305" t="n"/>
      <c r="E2" s="305" t="n"/>
      <c r="F2" s="305" t="n"/>
      <c r="G2" s="305" t="n"/>
      <c r="H2" s="305" t="n"/>
      <c r="I2" s="305" t="n"/>
      <c r="J2" s="305" t="n"/>
      <c r="K2" s="305" t="n"/>
      <c r="L2" s="305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303">
      <c r="A5" s="238" t="n"/>
      <c r="B5" s="238" t="n"/>
      <c r="C5" s="353" t="n"/>
    </row>
    <row r="6">
      <c r="A6" s="332" t="n"/>
    </row>
    <row r="7">
      <c r="A7" s="351" t="inlineStr">
        <is>
          <t>Наименование разрабатываемого показателя УНЦ -  КЛ 10 кВ (с медной жилой) сечение жилы 50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303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32" t="n"/>
    </row>
    <row r="10" ht="40.5" customHeight="1" s="303">
      <c r="A10" s="434" t="n"/>
      <c r="B10" s="434" t="n"/>
      <c r="C10" s="434" t="n"/>
      <c r="D10" s="434" t="n"/>
      <c r="E10" s="434" t="n"/>
      <c r="F10" s="434" t="n"/>
      <c r="G10" s="350" t="inlineStr">
        <is>
          <t>на ед.изм.</t>
        </is>
      </c>
      <c r="H10" s="350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62">
      <c r="A12" s="347" t="inlineStr">
        <is>
          <t>Затраты труда рабочих</t>
        </is>
      </c>
      <c r="B12" s="431" t="n"/>
      <c r="C12" s="431" t="n"/>
      <c r="D12" s="431" t="n"/>
      <c r="E12" s="432" t="n"/>
      <c r="F12" s="439">
        <f>SUM(F13:F13)</f>
        <v/>
      </c>
      <c r="G12" s="237" t="n"/>
      <c r="H12" s="439">
        <f>SUM(H13:H13)</f>
        <v/>
      </c>
    </row>
    <row r="13">
      <c r="A13" s="358" t="n">
        <v>1</v>
      </c>
      <c r="B13" s="285" t="n"/>
      <c r="C13" s="243" t="inlineStr">
        <is>
          <t>1-3-8</t>
        </is>
      </c>
      <c r="D13" s="366" t="inlineStr">
        <is>
          <t>Затраты труда рабочих (средний разряд работы 3,8)</t>
        </is>
      </c>
      <c r="E13" s="358" t="inlineStr">
        <is>
          <t>чел.-ч</t>
        </is>
      </c>
      <c r="F13" s="358" t="n">
        <v>113.6</v>
      </c>
      <c r="G13" s="440" t="n">
        <v>9.4</v>
      </c>
      <c r="H13" s="196">
        <f>ROUND(F13*G13,2)</f>
        <v/>
      </c>
      <c r="M13" s="441" t="n"/>
    </row>
    <row r="14">
      <c r="A14" s="346" t="inlineStr">
        <is>
          <t>Затраты труда машинистов</t>
        </is>
      </c>
      <c r="B14" s="431" t="n"/>
      <c r="C14" s="431" t="n"/>
      <c r="D14" s="431" t="n"/>
      <c r="E14" s="432" t="n"/>
      <c r="F14" s="347" t="n"/>
      <c r="G14" s="288" t="n"/>
      <c r="H14" s="439">
        <f>H15</f>
        <v/>
      </c>
    </row>
    <row r="15">
      <c r="A15" s="358" t="n">
        <v>2</v>
      </c>
      <c r="B15" s="348" t="n"/>
      <c r="C15" s="243" t="n">
        <v>2</v>
      </c>
      <c r="D15" s="366" t="inlineStr">
        <is>
          <t>Затраты труда машинистов</t>
        </is>
      </c>
      <c r="E15" s="358" t="inlineStr">
        <is>
          <t>чел.-ч</t>
        </is>
      </c>
      <c r="F15" s="358" t="n">
        <v>18.8</v>
      </c>
      <c r="G15" s="196" t="n"/>
      <c r="H15" s="440" t="n">
        <v>235.9</v>
      </c>
    </row>
    <row r="16" customFormat="1" s="262">
      <c r="A16" s="347" t="inlineStr">
        <is>
          <t>Машины и механизмы</t>
        </is>
      </c>
      <c r="B16" s="431" t="n"/>
      <c r="C16" s="431" t="n"/>
      <c r="D16" s="431" t="n"/>
      <c r="E16" s="432" t="n"/>
      <c r="F16" s="347" t="n"/>
      <c r="G16" s="288" t="n"/>
      <c r="H16" s="442">
        <f>SUM(H17:H20)</f>
        <v/>
      </c>
    </row>
    <row r="17">
      <c r="A17" s="358" t="n">
        <v>3</v>
      </c>
      <c r="B17" s="348" t="n"/>
      <c r="C17" s="243" t="inlineStr">
        <is>
          <t>91.05.05-015</t>
        </is>
      </c>
      <c r="D17" s="366" t="inlineStr">
        <is>
          <t>Краны на автомобильном ходу, грузоподъемность 16 т</t>
        </is>
      </c>
      <c r="E17" s="358" t="inlineStr">
        <is>
          <t>маш.час</t>
        </is>
      </c>
      <c r="F17" s="358" t="n">
        <v>9.4</v>
      </c>
      <c r="G17" s="379" t="n">
        <v>115.4</v>
      </c>
      <c r="H17" s="193">
        <f>ROUND(F17*G17,2)</f>
        <v/>
      </c>
      <c r="I17" s="255" t="n"/>
      <c r="J17" s="255" t="n"/>
      <c r="L17" s="255" t="n"/>
    </row>
    <row r="18" customFormat="1" s="262">
      <c r="A18" s="358" t="n">
        <v>4</v>
      </c>
      <c r="B18" s="348" t="n"/>
      <c r="C18" s="243" t="inlineStr">
        <is>
          <t>91.14.02-001</t>
        </is>
      </c>
      <c r="D18" s="366" t="inlineStr">
        <is>
          <t>Автомобили бортовые, грузоподъемность до 5 т</t>
        </is>
      </c>
      <c r="E18" s="358" t="inlineStr">
        <is>
          <t>маш.час</t>
        </is>
      </c>
      <c r="F18" s="358" t="n">
        <v>9.4</v>
      </c>
      <c r="G18" s="379" t="n">
        <v>65.70999999999999</v>
      </c>
      <c r="H18" s="193">
        <f>ROUND(F18*G18,2)</f>
        <v/>
      </c>
      <c r="I18" s="255" t="n"/>
      <c r="J18" s="255" t="n"/>
      <c r="K18" s="256" t="n"/>
      <c r="L18" s="255" t="n"/>
    </row>
    <row r="19" ht="25.5" customHeight="1" s="303">
      <c r="A19" s="358" t="n">
        <v>5</v>
      </c>
      <c r="B19" s="348" t="n"/>
      <c r="C19" s="243" t="inlineStr">
        <is>
          <t>91.06.03-061</t>
        </is>
      </c>
      <c r="D19" s="366" t="inlineStr">
        <is>
          <t>Лебедки электрические тяговым усилием до 12,26 кН (1,25 т)</t>
        </is>
      </c>
      <c r="E19" s="358" t="inlineStr">
        <is>
          <t>маш.час</t>
        </is>
      </c>
      <c r="F19" s="358" t="n">
        <v>25.8</v>
      </c>
      <c r="G19" s="379" t="n">
        <v>3.28</v>
      </c>
      <c r="H19" s="193">
        <f>ROUND(F19*G19,2)</f>
        <v/>
      </c>
      <c r="I19" s="255" t="n"/>
      <c r="J19" s="255" t="n"/>
      <c r="L19" s="255" t="n"/>
    </row>
    <row r="20">
      <c r="A20" s="358" t="n">
        <v>6</v>
      </c>
      <c r="B20" s="348" t="n"/>
      <c r="C20" s="243" t="inlineStr">
        <is>
          <t>91.06.01-003</t>
        </is>
      </c>
      <c r="D20" s="366" t="inlineStr">
        <is>
          <t>Домкраты гидравлические, грузоподъемность 63-100 т</t>
        </is>
      </c>
      <c r="E20" s="358" t="inlineStr">
        <is>
          <t>маш.час</t>
        </is>
      </c>
      <c r="F20" s="358" t="n">
        <v>25.8</v>
      </c>
      <c r="G20" s="379" t="n">
        <v>0.9</v>
      </c>
      <c r="H20" s="193">
        <f>ROUND(F20*G20,2)</f>
        <v/>
      </c>
      <c r="I20" s="255" t="n"/>
      <c r="J20" s="255" t="n"/>
      <c r="L20" s="255" t="n"/>
    </row>
    <row r="21">
      <c r="A21" s="347" t="inlineStr">
        <is>
          <t>Материалы</t>
        </is>
      </c>
      <c r="B21" s="431" t="n"/>
      <c r="C21" s="431" t="n"/>
      <c r="D21" s="431" t="n"/>
      <c r="E21" s="432" t="n"/>
      <c r="F21" s="347" t="n"/>
      <c r="G21" s="288" t="n"/>
      <c r="H21" s="442">
        <f>SUM(H22:H27)</f>
        <v/>
      </c>
    </row>
    <row r="22">
      <c r="A22" s="156" t="n">
        <v>7</v>
      </c>
      <c r="B22" s="156" t="n"/>
      <c r="C22" s="358" t="inlineStr">
        <is>
          <t>Прайс из СД ОП</t>
        </is>
      </c>
      <c r="D22" s="220" t="inlineStr">
        <is>
          <t>Кабель медный 10кВ 1х50 мм2</t>
        </is>
      </c>
      <c r="E22" s="358" t="inlineStr">
        <is>
          <t>км</t>
        </is>
      </c>
      <c r="F22" s="358" t="n">
        <v>3.3</v>
      </c>
      <c r="G22" s="220" t="n">
        <v>152850.77</v>
      </c>
      <c r="H22" s="193">
        <f>ROUND(F22*G22,2)</f>
        <v/>
      </c>
    </row>
    <row r="23" ht="25.5" customHeight="1" s="303">
      <c r="A23" s="290" t="n">
        <v>8</v>
      </c>
      <c r="B23" s="348" t="n"/>
      <c r="C23" s="243" t="inlineStr">
        <is>
          <t>08.3.08.02-0052</t>
        </is>
      </c>
      <c r="D23" s="366" t="inlineStr">
        <is>
          <t>Уголок горячекатаный, марка стали ВСт3кп2, размер 50х50х5 мм</t>
        </is>
      </c>
      <c r="E23" s="358" t="inlineStr">
        <is>
          <t>т</t>
        </is>
      </c>
      <c r="F23" s="358" t="n">
        <v>0.1</v>
      </c>
      <c r="G23" s="196" t="n">
        <v>5763</v>
      </c>
      <c r="H23" s="193">
        <f>ROUND(F23*G23,2)</f>
        <v/>
      </c>
      <c r="I23" s="235" t="n"/>
      <c r="J23" s="255" t="n"/>
      <c r="K23" s="255" t="n"/>
    </row>
    <row r="24">
      <c r="A24" s="156" t="n">
        <v>9</v>
      </c>
      <c r="B24" s="348" t="n"/>
      <c r="C24" s="243" t="inlineStr">
        <is>
          <t>14.4.02.09-0001</t>
        </is>
      </c>
      <c r="D24" s="366" t="inlineStr">
        <is>
          <t>Краска</t>
        </is>
      </c>
      <c r="E24" s="358" t="inlineStr">
        <is>
          <t>кг</t>
        </is>
      </c>
      <c r="F24" s="358" t="n">
        <v>2.5</v>
      </c>
      <c r="G24" s="196" t="n">
        <v>28.6</v>
      </c>
      <c r="H24" s="193">
        <f>ROUND(F24*G24,2)</f>
        <v/>
      </c>
      <c r="I24" s="235" t="n"/>
      <c r="J24" s="255" t="n"/>
      <c r="K24" s="255" t="n"/>
    </row>
    <row r="25" ht="25.5" customHeight="1" s="303">
      <c r="A25" s="290" t="n">
        <v>10</v>
      </c>
      <c r="B25" s="348" t="n"/>
      <c r="C25" s="243" t="inlineStr">
        <is>
          <t>08.3.07.01-0076</t>
        </is>
      </c>
      <c r="D25" s="366" t="inlineStr">
        <is>
          <t>Прокат полосовой, горячекатаный, марка стали Ст3сп, ширина 50-200 мм, толщина 4-5 мм</t>
        </is>
      </c>
      <c r="E25" s="358" t="inlineStr">
        <is>
          <t>т</t>
        </is>
      </c>
      <c r="F25" s="358" t="n">
        <v>0.01</v>
      </c>
      <c r="G25" s="196" t="n">
        <v>5000</v>
      </c>
      <c r="H25" s="193">
        <f>ROUND(F25*G25,2)</f>
        <v/>
      </c>
      <c r="I25" s="235" t="n"/>
      <c r="J25" s="255" t="n"/>
      <c r="K25" s="255" t="n"/>
    </row>
    <row r="26">
      <c r="A26" s="290" t="n">
        <v>11</v>
      </c>
      <c r="B26" s="348" t="n"/>
      <c r="C26" s="243" t="inlineStr">
        <is>
          <t>01.7.06.07-0002</t>
        </is>
      </c>
      <c r="D26" s="366" t="inlineStr">
        <is>
          <t>Лента монтажная, тип ЛМ-5</t>
        </is>
      </c>
      <c r="E26" s="358" t="inlineStr">
        <is>
          <t>10 м</t>
        </is>
      </c>
      <c r="F26" s="358" t="n">
        <v>0.96</v>
      </c>
      <c r="G26" s="196" t="n">
        <v>6.9</v>
      </c>
      <c r="H26" s="196">
        <f>ROUND(F26*G26,2)</f>
        <v/>
      </c>
      <c r="I26" s="235" t="n"/>
      <c r="J26" s="255" t="n"/>
      <c r="K26" s="255" t="n"/>
    </row>
    <row r="27">
      <c r="A27" s="156" t="n">
        <v>12</v>
      </c>
      <c r="B27" s="348" t="n"/>
      <c r="C27" s="243" t="inlineStr">
        <is>
          <t>14.4.03.03-0002</t>
        </is>
      </c>
      <c r="D27" s="366" t="inlineStr">
        <is>
          <t>Лак битумный БТ-123</t>
        </is>
      </c>
      <c r="E27" s="358" t="inlineStr">
        <is>
          <t>т</t>
        </is>
      </c>
      <c r="F27" s="358" t="n">
        <v>0.0005999999999999999</v>
      </c>
      <c r="G27" s="196" t="n">
        <v>7826.9</v>
      </c>
      <c r="H27" s="196">
        <f>ROUND(F27*G27,2)</f>
        <v/>
      </c>
      <c r="I27" s="235" t="n"/>
      <c r="J27" s="255" t="n"/>
      <c r="K27" s="255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5" t="n"/>
      <c r="K28" s="255" t="n"/>
    </row>
    <row r="31">
      <c r="B31" s="305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5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67" t="n"/>
      <c r="C1" s="267" t="n"/>
      <c r="D1" s="267" t="n"/>
      <c r="E1" s="267" t="n"/>
    </row>
    <row r="2">
      <c r="B2" s="267" t="n"/>
      <c r="C2" s="267" t="n"/>
      <c r="D2" s="267" t="n"/>
      <c r="E2" s="374" t="inlineStr">
        <is>
          <t>Приложение № 4</t>
        </is>
      </c>
    </row>
    <row r="3">
      <c r="B3" s="267" t="n"/>
      <c r="C3" s="267" t="n"/>
      <c r="D3" s="267" t="n"/>
      <c r="E3" s="267" t="n"/>
    </row>
    <row r="4">
      <c r="B4" s="267" t="n"/>
      <c r="C4" s="267" t="n"/>
      <c r="D4" s="267" t="n"/>
      <c r="E4" s="267" t="n"/>
    </row>
    <row r="5">
      <c r="B5" s="320" t="inlineStr">
        <is>
          <t>Ресурсная модель</t>
        </is>
      </c>
    </row>
    <row r="6">
      <c r="B6" s="228" t="n"/>
      <c r="C6" s="267" t="n"/>
      <c r="D6" s="267" t="n"/>
      <c r="E6" s="267" t="n"/>
    </row>
    <row r="7" ht="25.5" customHeight="1" s="303">
      <c r="B7" s="329" t="inlineStr">
        <is>
          <t xml:space="preserve">Наименование разрабатываемого показателя УНЦ — КЛ 10 кВ (с медной жилой) сечение жилы 50 мм2
</t>
        </is>
      </c>
    </row>
    <row r="8">
      <c r="B8" s="354" t="inlineStr">
        <is>
          <t>Единица измерения  — 1 км</t>
        </is>
      </c>
    </row>
    <row r="9">
      <c r="B9" s="228" t="n"/>
      <c r="C9" s="267" t="n"/>
      <c r="D9" s="267" t="n"/>
      <c r="E9" s="267" t="n"/>
    </row>
    <row r="10" ht="51" customHeight="1" s="303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43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303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303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303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303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303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303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303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303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303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303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300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301" t="n"/>
      <c r="L37" s="223" t="n"/>
    </row>
    <row r="38" ht="38.25" customHeight="1" s="303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303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7" t="n"/>
      <c r="D42" s="267" t="n"/>
      <c r="E42" s="267" t="n"/>
    </row>
    <row r="43">
      <c r="B43" s="219" t="inlineStr">
        <is>
          <t>Составил ____________________________ А.Р. Маркова</t>
        </is>
      </c>
      <c r="C43" s="267" t="n"/>
      <c r="D43" s="267" t="n"/>
      <c r="E43" s="267" t="n"/>
    </row>
    <row r="44">
      <c r="B44" s="219" t="inlineStr">
        <is>
          <t xml:space="preserve">(должность, подпись, инициалы, фамилия) </t>
        </is>
      </c>
      <c r="C44" s="267" t="n"/>
      <c r="D44" s="267" t="n"/>
      <c r="E44" s="267" t="n"/>
    </row>
    <row r="45">
      <c r="B45" s="219" t="n"/>
      <c r="C45" s="267" t="n"/>
      <c r="D45" s="267" t="n"/>
      <c r="E45" s="267" t="n"/>
    </row>
    <row r="46">
      <c r="B46" s="219" t="inlineStr">
        <is>
          <t>Проверил ____________________________ А.В. Костянецкая</t>
        </is>
      </c>
      <c r="C46" s="267" t="n"/>
      <c r="D46" s="267" t="n"/>
      <c r="E46" s="267" t="n"/>
    </row>
    <row r="47">
      <c r="B47" s="354" t="inlineStr">
        <is>
          <t>(должность, подпись, инициалы, фамилия)</t>
        </is>
      </c>
      <c r="D47" s="267" t="n"/>
      <c r="E47" s="267" t="n"/>
    </row>
    <row r="49">
      <c r="B49" s="267" t="n"/>
      <c r="C49" s="267" t="n"/>
      <c r="D49" s="267" t="n"/>
      <c r="E49" s="267" t="n"/>
    </row>
    <row r="50">
      <c r="B50" s="267" t="n"/>
      <c r="C50" s="267" t="n"/>
      <c r="D50" s="267" t="n"/>
      <c r="E50" s="2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13" zoomScale="70" zoomScaleSheetLayoutView="70" workbookViewId="0">
      <selection activeCell="R22" sqref="R22"/>
    </sheetView>
  </sheetViews>
  <sheetFormatPr baseColWidth="8" defaultColWidth="9.140625" defaultRowHeight="15" outlineLevelRow="1"/>
  <cols>
    <col width="5.7109375" customWidth="1" style="268" min="1" max="1"/>
    <col width="22.5703125" customWidth="1" style="268" min="2" max="2"/>
    <col width="39.140625" customWidth="1" style="268" min="3" max="3"/>
    <col width="10.7109375" customWidth="1" style="268" min="4" max="4"/>
    <col width="12.7109375" customWidth="1" style="268" min="5" max="5"/>
    <col width="15" customWidth="1" style="268" min="6" max="6"/>
    <col width="13.42578125" customWidth="1" style="268" min="7" max="7"/>
    <col width="12.7109375" customWidth="1" style="268" min="8" max="8"/>
    <col width="13.85546875" customWidth="1" style="268" min="9" max="9"/>
    <col width="17.5703125" customWidth="1" style="268" min="10" max="10"/>
    <col width="10.85546875" customWidth="1" style="268" min="11" max="11"/>
    <col width="9.140625" customWidth="1" style="268" min="12" max="12"/>
    <col width="9.140625" customWidth="1" style="303" min="13" max="13"/>
  </cols>
  <sheetData>
    <row r="1" s="303">
      <c r="A1" s="26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</row>
    <row r="2" ht="15.75" customHeight="1" s="303">
      <c r="A2" s="268" t="n"/>
      <c r="B2" s="268" t="n"/>
      <c r="C2" s="268" t="n"/>
      <c r="D2" s="268" t="n"/>
      <c r="E2" s="268" t="n"/>
      <c r="F2" s="268" t="n"/>
      <c r="G2" s="268" t="n"/>
      <c r="H2" s="355" t="inlineStr">
        <is>
          <t>Приложение №5</t>
        </is>
      </c>
      <c r="K2" s="268" t="n"/>
      <c r="L2" s="268" t="n"/>
      <c r="M2" s="268" t="n"/>
      <c r="N2" s="268" t="n"/>
    </row>
    <row r="3" s="303">
      <c r="A3" s="268" t="n"/>
      <c r="B3" s="268" t="n"/>
      <c r="C3" s="268" t="n"/>
      <c r="D3" s="268" t="n"/>
      <c r="E3" s="268" t="n"/>
      <c r="F3" s="268" t="n"/>
      <c r="G3" s="268" t="n"/>
      <c r="H3" s="268" t="n"/>
      <c r="I3" s="268" t="n"/>
      <c r="J3" s="268" t="n"/>
      <c r="K3" s="268" t="n"/>
      <c r="L3" s="268" t="n"/>
      <c r="M3" s="268" t="n"/>
      <c r="N3" s="268" t="n"/>
    </row>
    <row r="4" ht="12.75" customFormat="1" customHeight="1" s="267">
      <c r="A4" s="320" t="inlineStr">
        <is>
          <t>Расчет стоимости СМР и оборудования</t>
        </is>
      </c>
    </row>
    <row r="5" ht="12.75" customFormat="1" customHeight="1" s="267">
      <c r="A5" s="320" t="n"/>
      <c r="B5" s="320" t="n"/>
      <c r="C5" s="383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67">
      <c r="A6" s="199" t="inlineStr">
        <is>
          <t>Наименование разрабатываемого показателя УНЦ</t>
        </is>
      </c>
      <c r="B6" s="198" t="n"/>
      <c r="C6" s="198" t="n"/>
      <c r="D6" s="323" t="inlineStr">
        <is>
          <t>КЛ 10 кВ (с медной жилой) сечение жилы 50 мм2</t>
        </is>
      </c>
    </row>
    <row r="7" ht="12.75" customFormat="1" customHeight="1" s="267">
      <c r="A7" s="323" t="inlineStr">
        <is>
          <t>Единица измерения  — 1 км</t>
        </is>
      </c>
      <c r="I7" s="329" t="n"/>
      <c r="J7" s="329" t="n"/>
    </row>
    <row r="8" ht="13.5" customFormat="1" customHeight="1" s="267">
      <c r="A8" s="323" t="n"/>
    </row>
    <row r="9" ht="27" customHeight="1" s="303">
      <c r="A9" s="358" t="inlineStr">
        <is>
          <t>№ пп.</t>
        </is>
      </c>
      <c r="B9" s="358" t="inlineStr">
        <is>
          <t>Код ресурса</t>
        </is>
      </c>
      <c r="C9" s="358" t="inlineStr">
        <is>
          <t>Наименование</t>
        </is>
      </c>
      <c r="D9" s="358" t="inlineStr">
        <is>
          <t>Ед. изм.</t>
        </is>
      </c>
      <c r="E9" s="358" t="inlineStr">
        <is>
          <t>Кол-во единиц по проектным данным</t>
        </is>
      </c>
      <c r="F9" s="358" t="inlineStr">
        <is>
          <t>Сметная стоимость в ценах на 01.01.2000 (руб.)</t>
        </is>
      </c>
      <c r="G9" s="432" t="n"/>
      <c r="H9" s="358" t="inlineStr">
        <is>
          <t>Удельный вес, %</t>
        </is>
      </c>
      <c r="I9" s="358" t="inlineStr">
        <is>
          <t>Сметная стоимость в ценах на 01.01.2023 (руб.)</t>
        </is>
      </c>
      <c r="J9" s="432" t="n"/>
      <c r="K9" s="268" t="n"/>
      <c r="L9" s="268" t="n"/>
      <c r="M9" s="268" t="n"/>
      <c r="N9" s="268" t="n"/>
    </row>
    <row r="10" ht="28.5" customHeight="1" s="303">
      <c r="A10" s="434" t="n"/>
      <c r="B10" s="434" t="n"/>
      <c r="C10" s="434" t="n"/>
      <c r="D10" s="434" t="n"/>
      <c r="E10" s="434" t="n"/>
      <c r="F10" s="358" t="inlineStr">
        <is>
          <t>на ед. изм.</t>
        </is>
      </c>
      <c r="G10" s="358" t="inlineStr">
        <is>
          <t>общая</t>
        </is>
      </c>
      <c r="H10" s="434" t="n"/>
      <c r="I10" s="358" t="inlineStr">
        <is>
          <t>на ед. изм.</t>
        </is>
      </c>
      <c r="J10" s="358" t="inlineStr">
        <is>
          <t>общая</t>
        </is>
      </c>
      <c r="K10" s="268" t="n"/>
      <c r="L10" s="268" t="n"/>
      <c r="M10" s="268" t="n"/>
      <c r="N10" s="268" t="n"/>
    </row>
    <row r="11" s="303">
      <c r="A11" s="358" t="n">
        <v>1</v>
      </c>
      <c r="B11" s="358" t="n">
        <v>2</v>
      </c>
      <c r="C11" s="358" t="n">
        <v>3</v>
      </c>
      <c r="D11" s="358" t="n">
        <v>4</v>
      </c>
      <c r="E11" s="358" t="n">
        <v>5</v>
      </c>
      <c r="F11" s="358" t="n">
        <v>6</v>
      </c>
      <c r="G11" s="358" t="n">
        <v>7</v>
      </c>
      <c r="H11" s="358" t="n">
        <v>8</v>
      </c>
      <c r="I11" s="359" t="n">
        <v>9</v>
      </c>
      <c r="J11" s="359" t="n">
        <v>10</v>
      </c>
      <c r="K11" s="268" t="n"/>
      <c r="L11" s="268" t="n"/>
      <c r="M11" s="268" t="n"/>
      <c r="N11" s="268" t="n"/>
    </row>
    <row r="12">
      <c r="A12" s="358" t="n"/>
      <c r="B12" s="365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83" t="n"/>
      <c r="J12" s="283" t="n"/>
    </row>
    <row r="13" ht="25.5" customHeight="1" s="303">
      <c r="A13" s="358" t="n">
        <v>1</v>
      </c>
      <c r="B13" s="243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58" t="inlineStr">
        <is>
          <t>чел.-ч.</t>
        </is>
      </c>
      <c r="E13" s="444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8">
      <c r="A14" s="358" t="n"/>
      <c r="B14" s="358" t="n"/>
      <c r="C14" s="365" t="inlineStr">
        <is>
          <t>Итого по разделу "Затраты труда рабочих-строителей"</t>
        </is>
      </c>
      <c r="D14" s="358" t="inlineStr">
        <is>
          <t>чел.-ч.</t>
        </is>
      </c>
      <c r="E14" s="445">
        <f>SUM(E13:E13)</f>
        <v/>
      </c>
      <c r="F14" s="196" t="n"/>
      <c r="G14" s="196">
        <f>SUM(G13:G13)</f>
        <v/>
      </c>
      <c r="H14" s="369" t="n">
        <v>1</v>
      </c>
      <c r="I14" s="283" t="n"/>
      <c r="J14" s="196">
        <f>SUM(J13:J13)</f>
        <v/>
      </c>
    </row>
    <row r="15" ht="14.25" customFormat="1" customHeight="1" s="268">
      <c r="A15" s="358" t="n"/>
      <c r="B15" s="366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83" t="n"/>
      <c r="J15" s="283" t="n"/>
    </row>
    <row r="16" ht="14.25" customFormat="1" customHeight="1" s="268">
      <c r="A16" s="358" t="n">
        <v>2</v>
      </c>
      <c r="B16" s="358" t="n">
        <v>2</v>
      </c>
      <c r="C16" s="366" t="inlineStr">
        <is>
          <t>Затраты труда машинистов</t>
        </is>
      </c>
      <c r="D16" s="358" t="inlineStr">
        <is>
          <t>чел.-ч.</t>
        </is>
      </c>
      <c r="E16" s="444" t="n">
        <v>18.8</v>
      </c>
      <c r="F16" s="196">
        <f>G16/E16</f>
        <v/>
      </c>
      <c r="G16" s="196">
        <f>Прил.3!H14</f>
        <v/>
      </c>
      <c r="H16" s="369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8">
      <c r="A17" s="358" t="n"/>
      <c r="B17" s="365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83" t="n"/>
      <c r="J17" s="283" t="n"/>
    </row>
    <row r="18" ht="14.25" customFormat="1" customHeight="1" s="268">
      <c r="A18" s="358" t="n"/>
      <c r="B18" s="366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83" t="n"/>
      <c r="J18" s="283" t="n"/>
    </row>
    <row r="19" ht="25.5" customFormat="1" customHeight="1" s="268">
      <c r="A19" s="358" t="n">
        <v>3</v>
      </c>
      <c r="B19" s="243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58" t="inlineStr">
        <is>
          <t>маш.час</t>
        </is>
      </c>
      <c r="E19" s="444" t="n">
        <v>9.4</v>
      </c>
      <c r="F19" s="379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8">
      <c r="A20" s="358" t="n">
        <v>4</v>
      </c>
      <c r="B20" s="243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58" t="inlineStr">
        <is>
          <t>маш.час</t>
        </is>
      </c>
      <c r="E20" s="444" t="n">
        <v>9.4</v>
      </c>
      <c r="F20" s="379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8">
      <c r="A21" s="358" t="n"/>
      <c r="B21" s="358" t="n"/>
      <c r="C21" s="366" t="inlineStr">
        <is>
          <t>Итого основные машины и механизмы</t>
        </is>
      </c>
      <c r="D21" s="358" t="n"/>
      <c r="E21" s="445" t="n"/>
      <c r="F21" s="196" t="n"/>
      <c r="G21" s="196">
        <f>SUM(G19:G20)</f>
        <v/>
      </c>
      <c r="H21" s="369">
        <f>G21/G25</f>
        <v/>
      </c>
      <c r="I21" s="193" t="n"/>
      <c r="J21" s="196">
        <f>SUM(J19:J20)</f>
        <v/>
      </c>
    </row>
    <row r="22" outlineLevel="1" ht="25.5" customFormat="1" customHeight="1" s="268">
      <c r="A22" s="358" t="n">
        <v>5</v>
      </c>
      <c r="B22" s="243" t="inlineStr">
        <is>
          <t>91.06.03-061</t>
        </is>
      </c>
      <c r="C22" s="366" t="inlineStr">
        <is>
          <t>Лебедки электрические тяговым усилием до 12,26 кН (1,25 т)</t>
        </is>
      </c>
      <c r="D22" s="358" t="inlineStr">
        <is>
          <t>маш.час</t>
        </is>
      </c>
      <c r="E22" s="444" t="n">
        <v>25.8</v>
      </c>
      <c r="F22" s="379" t="n">
        <v>3.28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8">
      <c r="A23" s="358" t="n">
        <v>6</v>
      </c>
      <c r="B23" s="243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58" t="inlineStr">
        <is>
          <t>маш.час</t>
        </is>
      </c>
      <c r="E23" s="444" t="n">
        <v>25.8</v>
      </c>
      <c r="F23" s="379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8">
      <c r="A24" s="358" t="n"/>
      <c r="B24" s="358" t="n"/>
      <c r="C24" s="366" t="inlineStr">
        <is>
          <t>Итого прочие машины и механизмы</t>
        </is>
      </c>
      <c r="D24" s="358" t="n"/>
      <c r="E24" s="367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8">
      <c r="A25" s="358" t="n"/>
      <c r="B25" s="358" t="n"/>
      <c r="C25" s="365" t="inlineStr">
        <is>
          <t>Итого по разделу «Машины и механизмы»</t>
        </is>
      </c>
      <c r="D25" s="358" t="n"/>
      <c r="E25" s="367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8">
      <c r="A26" s="358" t="n"/>
      <c r="B26" s="365" t="inlineStr">
        <is>
          <t>Оборудование</t>
        </is>
      </c>
      <c r="C26" s="431" t="n"/>
      <c r="D26" s="431" t="n"/>
      <c r="E26" s="431" t="n"/>
      <c r="F26" s="431" t="n"/>
      <c r="G26" s="431" t="n"/>
      <c r="H26" s="432" t="n"/>
      <c r="I26" s="283" t="n"/>
      <c r="J26" s="283" t="n"/>
    </row>
    <row r="27">
      <c r="A27" s="358" t="n"/>
      <c r="B27" s="366" t="inlineStr">
        <is>
          <t>Основное оборудование</t>
        </is>
      </c>
      <c r="C27" s="431" t="n"/>
      <c r="D27" s="431" t="n"/>
      <c r="E27" s="431" t="n"/>
      <c r="F27" s="431" t="n"/>
      <c r="G27" s="431" t="n"/>
      <c r="H27" s="432" t="n"/>
      <c r="I27" s="283" t="n"/>
      <c r="J27" s="283" t="n"/>
      <c r="K27" s="268" t="n"/>
      <c r="L27" s="268" t="n"/>
    </row>
    <row r="28">
      <c r="A28" s="358" t="n"/>
      <c r="B28" s="358" t="n"/>
      <c r="C28" s="366" t="inlineStr">
        <is>
          <t>Итого основное оборудование</t>
        </is>
      </c>
      <c r="D28" s="358" t="n"/>
      <c r="E28" s="444" t="n"/>
      <c r="F28" s="368" t="n"/>
      <c r="G28" s="196" t="n">
        <v>0</v>
      </c>
      <c r="H28" s="197" t="n">
        <v>0</v>
      </c>
      <c r="I28" s="193" t="n"/>
      <c r="J28" s="196" t="n">
        <v>0</v>
      </c>
      <c r="K28" s="268" t="n"/>
      <c r="L28" s="268" t="n"/>
    </row>
    <row r="29">
      <c r="A29" s="358" t="n"/>
      <c r="B29" s="358" t="n"/>
      <c r="C29" s="366" t="inlineStr">
        <is>
          <t>Итого прочее оборудование</t>
        </is>
      </c>
      <c r="D29" s="358" t="n"/>
      <c r="E29" s="445" t="n"/>
      <c r="F29" s="368" t="n"/>
      <c r="G29" s="196" t="n">
        <v>0</v>
      </c>
      <c r="H29" s="197" t="n">
        <v>0</v>
      </c>
      <c r="I29" s="193" t="n"/>
      <c r="J29" s="196" t="n">
        <v>0</v>
      </c>
      <c r="K29" s="268" t="n"/>
      <c r="L29" s="268" t="n"/>
    </row>
    <row r="30">
      <c r="A30" s="358" t="n"/>
      <c r="B30" s="358" t="n"/>
      <c r="C30" s="365" t="inlineStr">
        <is>
          <t>Итого по разделу «Оборудование»</t>
        </is>
      </c>
      <c r="D30" s="358" t="n"/>
      <c r="E30" s="367" t="n"/>
      <c r="F30" s="368" t="n"/>
      <c r="G30" s="196">
        <f>G28+G29</f>
        <v/>
      </c>
      <c r="H30" s="197" t="n">
        <v>0</v>
      </c>
      <c r="I30" s="193" t="n"/>
      <c r="J30" s="196">
        <f>J29+J28</f>
        <v/>
      </c>
      <c r="K30" s="268" t="n"/>
      <c r="L30" s="268" t="n"/>
    </row>
    <row r="31" ht="25.5" customHeight="1" s="303">
      <c r="A31" s="358" t="n"/>
      <c r="B31" s="358" t="n"/>
      <c r="C31" s="366" t="inlineStr">
        <is>
          <t>в том числе технологическое оборудование</t>
        </is>
      </c>
      <c r="D31" s="358" t="n"/>
      <c r="E31" s="444" t="n"/>
      <c r="F31" s="368" t="n"/>
      <c r="G31" s="196">
        <f>'Прил.6 Расчет ОБ'!G12</f>
        <v/>
      </c>
      <c r="H31" s="369" t="n"/>
      <c r="I31" s="193" t="n"/>
      <c r="J31" s="196">
        <f>J30</f>
        <v/>
      </c>
      <c r="K31" s="268" t="n"/>
      <c r="L31" s="268" t="n"/>
    </row>
    <row r="32" ht="14.25" customFormat="1" customHeight="1" s="268">
      <c r="A32" s="358" t="n"/>
      <c r="B32" s="365" t="inlineStr">
        <is>
          <t>Материалы</t>
        </is>
      </c>
      <c r="C32" s="431" t="n"/>
      <c r="D32" s="431" t="n"/>
      <c r="E32" s="431" t="n"/>
      <c r="F32" s="431" t="n"/>
      <c r="G32" s="431" t="n"/>
      <c r="H32" s="432" t="n"/>
      <c r="I32" s="283" t="n"/>
      <c r="J32" s="283" t="n"/>
    </row>
    <row r="33" ht="14.25" customFormat="1" customHeight="1" s="268">
      <c r="A33" s="359" t="n"/>
      <c r="B33" s="361" t="inlineStr">
        <is>
          <t>Основные материалы</t>
        </is>
      </c>
      <c r="C33" s="446" t="n"/>
      <c r="D33" s="446" t="n"/>
      <c r="E33" s="446" t="n"/>
      <c r="F33" s="446" t="n"/>
      <c r="G33" s="446" t="n"/>
      <c r="H33" s="447" t="n"/>
      <c r="I33" s="284" t="n"/>
      <c r="J33" s="284" t="n"/>
    </row>
    <row r="34" ht="14.25" customFormat="1" customHeight="1" s="268">
      <c r="A34" s="358" t="n">
        <v>7</v>
      </c>
      <c r="B34" s="257" t="inlineStr">
        <is>
          <t>БЦ.83.150</t>
        </is>
      </c>
      <c r="C34" s="366" t="inlineStr">
        <is>
          <t>Кабель медный 10кВ 1х50 мм2</t>
        </is>
      </c>
      <c r="D34" s="358" t="inlineStr">
        <is>
          <t>км</t>
        </is>
      </c>
      <c r="E34" s="444">
        <f>1*3.3</f>
        <v/>
      </c>
      <c r="F34" s="368">
        <f>ROUND(I34/Прил.10!$D$13,2)</f>
        <v/>
      </c>
      <c r="G34" s="196">
        <f>ROUND(E34*F34,2)</f>
        <v/>
      </c>
      <c r="H34" s="197">
        <f>G34/$G$42</f>
        <v/>
      </c>
      <c r="I34" s="196" t="n">
        <v>855579.8100000001</v>
      </c>
      <c r="J34" s="196">
        <f>ROUND(I34*E34,2)</f>
        <v/>
      </c>
    </row>
    <row r="35" ht="14.25" customFormat="1" customHeight="1" s="268">
      <c r="A35" s="360" t="n"/>
      <c r="B35" s="200" t="n"/>
      <c r="C35" s="201" t="inlineStr">
        <is>
          <t>Итого основные материалы</t>
        </is>
      </c>
      <c r="D35" s="360" t="n"/>
      <c r="E35" s="448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8">
      <c r="A36" s="358" t="n">
        <v>8</v>
      </c>
      <c r="B36" s="243" t="inlineStr">
        <is>
          <t>08.3.08.02-0052</t>
        </is>
      </c>
      <c r="C36" s="366" t="inlineStr">
        <is>
          <t>Уголок горячекатаный, марка стали ВСт3кп2, размер 50х50х5 мм</t>
        </is>
      </c>
      <c r="D36" s="358" t="inlineStr">
        <is>
          <t>т</t>
        </is>
      </c>
      <c r="E36" s="444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8">
      <c r="A37" s="358" t="n">
        <v>9</v>
      </c>
      <c r="B37" s="243" t="inlineStr">
        <is>
          <t>14.4.02.09-0001</t>
        </is>
      </c>
      <c r="C37" s="366" t="inlineStr">
        <is>
          <t>Краска</t>
        </is>
      </c>
      <c r="D37" s="358" t="inlineStr">
        <is>
          <t>кг</t>
        </is>
      </c>
      <c r="E37" s="444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8">
      <c r="A38" s="358" t="n">
        <v>10</v>
      </c>
      <c r="B38" s="243" t="inlineStr">
        <is>
          <t>08.3.07.01-0076</t>
        </is>
      </c>
      <c r="C38" s="366" t="inlineStr">
        <is>
          <t>Прокат полосовой, горячекатаный, марка стали Ст3сп, ширина 50-200 мм, толщина 4-5 мм</t>
        </is>
      </c>
      <c r="D38" s="358" t="inlineStr">
        <is>
          <t>т</t>
        </is>
      </c>
      <c r="E38" s="444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8">
      <c r="A39" s="358" t="n">
        <v>11</v>
      </c>
      <c r="B39" s="243" t="inlineStr">
        <is>
          <t>01.7.06.07-0002</t>
        </is>
      </c>
      <c r="C39" s="366" t="inlineStr">
        <is>
          <t>Лента монтажная, тип ЛМ-5</t>
        </is>
      </c>
      <c r="D39" s="358" t="inlineStr">
        <is>
          <t>10 м</t>
        </is>
      </c>
      <c r="E39" s="444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8">
      <c r="A40" s="358" t="n">
        <v>12</v>
      </c>
      <c r="B40" s="243" t="inlineStr">
        <is>
          <t>14.4.03.03-0002</t>
        </is>
      </c>
      <c r="C40" s="366" t="inlineStr">
        <is>
          <t>Лак битумный БТ-123</t>
        </is>
      </c>
      <c r="D40" s="358" t="inlineStr">
        <is>
          <t>т</t>
        </is>
      </c>
      <c r="E40" s="444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8">
      <c r="A41" s="358" t="n"/>
      <c r="B41" s="358" t="n"/>
      <c r="C41" s="366" t="inlineStr">
        <is>
          <t>Итого прочие материалы</t>
        </is>
      </c>
      <c r="D41" s="358" t="n"/>
      <c r="E41" s="444" t="n"/>
      <c r="F41" s="368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8">
      <c r="A42" s="358" t="n"/>
      <c r="B42" s="358" t="n"/>
      <c r="C42" s="365" t="inlineStr">
        <is>
          <t>Итого по разделу «Материалы»</t>
        </is>
      </c>
      <c r="D42" s="358" t="n"/>
      <c r="E42" s="367" t="n"/>
      <c r="F42" s="368" t="n"/>
      <c r="G42" s="196">
        <f>G35+G41</f>
        <v/>
      </c>
      <c r="H42" s="369">
        <f>G42/$G$42</f>
        <v/>
      </c>
      <c r="I42" s="196" t="n"/>
      <c r="J42" s="196">
        <f>J35+J41</f>
        <v/>
      </c>
    </row>
    <row r="43" ht="14.25" customFormat="1" customHeight="1" s="268">
      <c r="A43" s="358" t="n"/>
      <c r="B43" s="358" t="n"/>
      <c r="C43" s="366" t="inlineStr">
        <is>
          <t>ИТОГО ПО РМ</t>
        </is>
      </c>
      <c r="D43" s="358" t="n"/>
      <c r="E43" s="367" t="n"/>
      <c r="F43" s="368" t="n"/>
      <c r="G43" s="196">
        <f>G14+G25+G42</f>
        <v/>
      </c>
      <c r="H43" s="369" t="n"/>
      <c r="I43" s="196" t="n"/>
      <c r="J43" s="196">
        <f>J14+J25+J42</f>
        <v/>
      </c>
    </row>
    <row r="44" ht="14.25" customFormat="1" customHeight="1" s="268">
      <c r="A44" s="358" t="n"/>
      <c r="B44" s="358" t="n"/>
      <c r="C44" s="366" t="inlineStr">
        <is>
          <t>Накладные расходы</t>
        </is>
      </c>
      <c r="D44" s="194">
        <f>ROUND(G44/(G$16+$G$14),2)</f>
        <v/>
      </c>
      <c r="E44" s="367" t="n"/>
      <c r="F44" s="368" t="n"/>
      <c r="G44" s="196" t="n">
        <v>1264.59</v>
      </c>
      <c r="H44" s="369" t="n"/>
      <c r="I44" s="196" t="n"/>
      <c r="J44" s="196">
        <f>ROUND(D44*(J14+J16),2)</f>
        <v/>
      </c>
    </row>
    <row r="45" ht="14.25" customFormat="1" customHeight="1" s="268">
      <c r="A45" s="358" t="n"/>
      <c r="B45" s="358" t="n"/>
      <c r="C45" s="366" t="inlineStr">
        <is>
          <t>Сметная прибыль</t>
        </is>
      </c>
      <c r="D45" s="194">
        <f>ROUND(G45/(G$14+G$16),2)</f>
        <v/>
      </c>
      <c r="E45" s="367" t="n"/>
      <c r="F45" s="368" t="n"/>
      <c r="G45" s="196" t="n">
        <v>664.89</v>
      </c>
      <c r="H45" s="369" t="n"/>
      <c r="I45" s="196" t="n"/>
      <c r="J45" s="196">
        <f>ROUND(D45*(J14+J16),2)</f>
        <v/>
      </c>
    </row>
    <row r="46" ht="14.25" customFormat="1" customHeight="1" s="268">
      <c r="A46" s="358" t="n"/>
      <c r="B46" s="358" t="n"/>
      <c r="C46" s="366" t="inlineStr">
        <is>
          <t>Итого СМР (с НР и СП)</t>
        </is>
      </c>
      <c r="D46" s="358" t="n"/>
      <c r="E46" s="367" t="n"/>
      <c r="F46" s="368" t="n"/>
      <c r="G46" s="196">
        <f>G14+G25+G42+G44+G45</f>
        <v/>
      </c>
      <c r="H46" s="369" t="n"/>
      <c r="I46" s="196" t="n"/>
      <c r="J46" s="196">
        <f>J14+J25+J42+J44+J45</f>
        <v/>
      </c>
    </row>
    <row r="47" ht="14.25" customFormat="1" customHeight="1" s="268">
      <c r="A47" s="358" t="n"/>
      <c r="B47" s="358" t="n"/>
      <c r="C47" s="366" t="inlineStr">
        <is>
          <t>ВСЕГО СМР + ОБОРУДОВАНИЕ</t>
        </is>
      </c>
      <c r="D47" s="358" t="n"/>
      <c r="E47" s="367" t="n"/>
      <c r="F47" s="368" t="n"/>
      <c r="G47" s="196">
        <f>G46+G30</f>
        <v/>
      </c>
      <c r="H47" s="369" t="n"/>
      <c r="I47" s="196" t="n"/>
      <c r="J47" s="196">
        <f>J46+J30</f>
        <v/>
      </c>
    </row>
    <row r="48" ht="34.5" customFormat="1" customHeight="1" s="268">
      <c r="A48" s="358" t="n"/>
      <c r="B48" s="358" t="n"/>
      <c r="C48" s="366" t="inlineStr">
        <is>
          <t>ИТОГО ПОКАЗАТЕЛЬ НА ЕД. ИЗМ.</t>
        </is>
      </c>
      <c r="D48" s="358" t="inlineStr">
        <is>
          <t>1 км</t>
        </is>
      </c>
      <c r="E48" s="444" t="n">
        <v>1</v>
      </c>
      <c r="F48" s="368" t="n"/>
      <c r="G48" s="196">
        <f>G47/E48</f>
        <v/>
      </c>
      <c r="H48" s="369" t="n"/>
      <c r="I48" s="196" t="n"/>
      <c r="J48" s="196">
        <f>J47/E48</f>
        <v/>
      </c>
    </row>
    <row r="50" ht="14.25" customFormat="1" customHeight="1" s="268">
      <c r="A50" s="267" t="inlineStr">
        <is>
          <t>Составил ______________________    А.Р. Маркова</t>
        </is>
      </c>
    </row>
    <row r="51" ht="14.25" customFormat="1" customHeight="1" s="268">
      <c r="A51" s="270" t="inlineStr">
        <is>
          <t xml:space="preserve">                         (подпись, инициалы, фамилия)</t>
        </is>
      </c>
    </row>
    <row r="52" ht="14.25" customFormat="1" customHeight="1" s="268">
      <c r="A52" s="267" t="n"/>
    </row>
    <row r="53" ht="14.25" customFormat="1" customHeight="1" s="268">
      <c r="A53" s="267" t="inlineStr">
        <is>
          <t>Проверил ______________________        А.В. Костянецкая</t>
        </is>
      </c>
    </row>
    <row r="54" ht="14.25" customFormat="1" customHeight="1" s="268">
      <c r="A54" s="27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74" t="inlineStr">
        <is>
          <t>Приложение №6</t>
        </is>
      </c>
    </row>
    <row r="2" ht="21.75" customHeight="1" s="303">
      <c r="A2" s="374" t="n"/>
      <c r="B2" s="374" t="n"/>
      <c r="C2" s="374" t="n"/>
      <c r="D2" s="374" t="n"/>
      <c r="E2" s="374" t="n"/>
      <c r="F2" s="374" t="n"/>
      <c r="G2" s="374" t="n"/>
    </row>
    <row r="3">
      <c r="A3" s="320" t="inlineStr">
        <is>
          <t>Расчет стоимости оборудования</t>
        </is>
      </c>
    </row>
    <row r="4">
      <c r="A4" s="375" t="inlineStr">
        <is>
          <t>Наименование разрабатываемого показателя УНЦ — КЛ 10 кВ (с медной жилой) сечение жилы 50 мм2</t>
        </is>
      </c>
    </row>
    <row r="5">
      <c r="A5" s="267" t="n"/>
      <c r="B5" s="267" t="n"/>
      <c r="C5" s="267" t="n"/>
      <c r="D5" s="267" t="n"/>
      <c r="E5" s="267" t="n"/>
      <c r="F5" s="267" t="n"/>
      <c r="G5" s="267" t="n"/>
    </row>
    <row r="6" ht="30" customHeight="1" s="303">
      <c r="A6" s="358" t="inlineStr">
        <is>
          <t>№ пп.</t>
        </is>
      </c>
      <c r="B6" s="358" t="inlineStr">
        <is>
          <t>Код ресурса</t>
        </is>
      </c>
      <c r="C6" s="358" t="inlineStr">
        <is>
          <t>Наименование</t>
        </is>
      </c>
      <c r="D6" s="358" t="inlineStr">
        <is>
          <t>Ед. изм.</t>
        </is>
      </c>
      <c r="E6" s="358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03">
      <c r="A9" s="220" t="n"/>
      <c r="B9" s="366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03">
      <c r="A10" s="358" t="n"/>
      <c r="B10" s="365" t="n"/>
      <c r="C10" s="366" t="inlineStr">
        <is>
          <t>ИТОГО ИНЖЕНЕРНОЕ ОБОРУДОВАНИЕ</t>
        </is>
      </c>
      <c r="D10" s="365" t="n"/>
      <c r="E10" s="148" t="n"/>
      <c r="F10" s="368" t="n"/>
      <c r="G10" s="368" t="n">
        <v>0</v>
      </c>
    </row>
    <row r="11">
      <c r="A11" s="358" t="n"/>
      <c r="B11" s="366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03">
      <c r="A12" s="358" t="n"/>
      <c r="B12" s="366" t="n"/>
      <c r="C12" s="366" t="inlineStr">
        <is>
          <t>ИТОГО ТЕХНОЛОГИЧЕСКОЕ ОБОРУДОВАНИЕ</t>
        </is>
      </c>
      <c r="D12" s="366" t="n"/>
      <c r="E12" s="379" t="n"/>
      <c r="F12" s="368" t="n"/>
      <c r="G12" s="196" t="n">
        <v>0</v>
      </c>
    </row>
    <row r="13" ht="19.5" customHeight="1" s="303">
      <c r="A13" s="358" t="n"/>
      <c r="B13" s="366" t="n"/>
      <c r="C13" s="366" t="inlineStr">
        <is>
          <t>Всего по разделу «Оборудование»</t>
        </is>
      </c>
      <c r="D13" s="366" t="n"/>
      <c r="E13" s="379" t="n"/>
      <c r="F13" s="368" t="n"/>
      <c r="G13" s="196">
        <f>G10+G12</f>
        <v/>
      </c>
    </row>
    <row r="14">
      <c r="A14" s="269" t="n"/>
      <c r="B14" s="151" t="n"/>
      <c r="C14" s="269" t="n"/>
      <c r="D14" s="269" t="n"/>
      <c r="E14" s="269" t="n"/>
      <c r="F14" s="269" t="n"/>
      <c r="G14" s="269" t="n"/>
    </row>
    <row r="15">
      <c r="A15" s="267" t="inlineStr">
        <is>
          <t>Составил ______________________    А.Р. Маркова</t>
        </is>
      </c>
      <c r="B15" s="268" t="n"/>
      <c r="C15" s="268" t="n"/>
      <c r="D15" s="269" t="n"/>
      <c r="E15" s="269" t="n"/>
      <c r="F15" s="269" t="n"/>
      <c r="G15" s="269" t="n"/>
    </row>
    <row r="16">
      <c r="A16" s="270" t="inlineStr">
        <is>
          <t xml:space="preserve">                         (подпись, инициалы, фамилия)</t>
        </is>
      </c>
      <c r="B16" s="268" t="n"/>
      <c r="C16" s="268" t="n"/>
      <c r="D16" s="269" t="n"/>
      <c r="E16" s="269" t="n"/>
      <c r="F16" s="269" t="n"/>
      <c r="G16" s="269" t="n"/>
    </row>
    <row r="17">
      <c r="A17" s="267" t="n"/>
      <c r="B17" s="268" t="n"/>
      <c r="C17" s="268" t="n"/>
      <c r="D17" s="269" t="n"/>
      <c r="E17" s="269" t="n"/>
      <c r="F17" s="269" t="n"/>
      <c r="G17" s="269" t="n"/>
    </row>
    <row r="18">
      <c r="A18" s="267" t="inlineStr">
        <is>
          <t>Проверил ______________________        А.В. Костянецкая</t>
        </is>
      </c>
      <c r="B18" s="268" t="n"/>
      <c r="C18" s="268" t="n"/>
      <c r="D18" s="269" t="n"/>
      <c r="E18" s="269" t="n"/>
      <c r="F18" s="269" t="n"/>
      <c r="G18" s="269" t="n"/>
    </row>
    <row r="19">
      <c r="A19" s="270" t="inlineStr">
        <is>
          <t xml:space="preserve">                        (подпись, инициалы, фамилия)</t>
        </is>
      </c>
      <c r="B19" s="268" t="n"/>
      <c r="C19" s="268" t="n"/>
      <c r="D19" s="269" t="n"/>
      <c r="E19" s="269" t="n"/>
      <c r="F19" s="269" t="n"/>
      <c r="G19" s="2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03" min="1" max="1"/>
    <col width="22.42578125" customWidth="1" style="303" min="2" max="2"/>
    <col width="37.140625" customWidth="1" style="303" min="3" max="3"/>
    <col width="49" customWidth="1" style="303" min="4" max="4"/>
    <col width="9.140625" customWidth="1" style="303" min="5" max="5"/>
  </cols>
  <sheetData>
    <row r="1" ht="15.75" customHeight="1" s="303">
      <c r="A1" s="305" t="n"/>
      <c r="B1" s="305" t="n"/>
      <c r="C1" s="305" t="n"/>
      <c r="D1" s="355" t="inlineStr">
        <is>
          <t>Приложение №7</t>
        </is>
      </c>
    </row>
    <row r="2" ht="15.75" customHeight="1" s="303">
      <c r="A2" s="305" t="n"/>
      <c r="B2" s="305" t="n"/>
      <c r="C2" s="305" t="n"/>
      <c r="D2" s="305" t="n"/>
    </row>
    <row r="3" ht="15.75" customHeight="1" s="303">
      <c r="A3" s="305" t="n"/>
      <c r="B3" s="262" t="inlineStr">
        <is>
          <t>Расчет показателя УНЦ</t>
        </is>
      </c>
      <c r="C3" s="305" t="n"/>
      <c r="D3" s="305" t="n"/>
    </row>
    <row r="4" ht="15.75" customHeight="1" s="303">
      <c r="A4" s="305" t="n"/>
      <c r="B4" s="305" t="n"/>
      <c r="C4" s="305" t="n"/>
      <c r="D4" s="305" t="n"/>
    </row>
    <row r="5" ht="31.5" customHeight="1" s="303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303">
      <c r="A6" s="305" t="inlineStr">
        <is>
          <t>Единица измерения  — 1 км</t>
        </is>
      </c>
      <c r="B6" s="305" t="n"/>
      <c r="C6" s="305" t="n"/>
      <c r="D6" s="305" t="n"/>
    </row>
    <row r="7" ht="15.75" customHeight="1" s="303">
      <c r="A7" s="305" t="n"/>
      <c r="B7" s="305" t="n"/>
      <c r="C7" s="305" t="n"/>
      <c r="D7" s="305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03">
      <c r="A10" s="350" t="n">
        <v>1</v>
      </c>
      <c r="B10" s="350" t="n">
        <v>2</v>
      </c>
      <c r="C10" s="350" t="n">
        <v>3</v>
      </c>
      <c r="D10" s="350" t="n">
        <v>4</v>
      </c>
    </row>
    <row r="11" ht="31.5" customHeight="1" s="303">
      <c r="A11" s="350" t="inlineStr">
        <is>
          <t>К2-02-2</t>
        </is>
      </c>
      <c r="B11" s="350" t="inlineStr">
        <is>
          <t xml:space="preserve">УНЦ КЛ 6 - 500 кВ (с медной жилой) </t>
        </is>
      </c>
      <c r="C11" s="297">
        <f>D5</f>
        <v/>
      </c>
      <c r="D11" s="311">
        <f>'Прил.4 РМ'!C41/1000</f>
        <v/>
      </c>
    </row>
    <row r="13">
      <c r="A13" s="267" t="inlineStr">
        <is>
          <t>Составил ______________________    А.Р. Маркова</t>
        </is>
      </c>
      <c r="B13" s="268" t="n"/>
      <c r="C13" s="268" t="n"/>
      <c r="D13" s="269" t="n"/>
    </row>
    <row r="14">
      <c r="A14" s="270" t="inlineStr">
        <is>
          <t xml:space="preserve">                         (подпись, инициалы, фамилия)</t>
        </is>
      </c>
      <c r="B14" s="268" t="n"/>
      <c r="C14" s="268" t="n"/>
      <c r="D14" s="269" t="n"/>
    </row>
    <row r="15">
      <c r="A15" s="267" t="n"/>
      <c r="B15" s="268" t="n"/>
      <c r="C15" s="268" t="n"/>
      <c r="D15" s="269" t="n"/>
    </row>
    <row r="16">
      <c r="A16" s="267" t="inlineStr">
        <is>
          <t>Проверил ______________________        А.В. Костянецкая</t>
        </is>
      </c>
      <c r="B16" s="268" t="n"/>
      <c r="C16" s="268" t="n"/>
      <c r="D16" s="269" t="n"/>
    </row>
    <row r="17" ht="20.25" customHeight="1" s="303">
      <c r="A17" s="270" t="inlineStr">
        <is>
          <t xml:space="preserve">                        (подпись, инициалы, фамилия)</t>
        </is>
      </c>
      <c r="B17" s="268" t="n"/>
      <c r="C17" s="268" t="n"/>
      <c r="D17" s="26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8.8554687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30" t="inlineStr">
        <is>
          <t>Приложение № 10</t>
        </is>
      </c>
    </row>
    <row r="5" ht="18.75" customHeight="1" s="303">
      <c r="B5" s="172" t="n"/>
    </row>
    <row r="6" ht="15.75" customHeight="1" s="303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303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03">
      <c r="B10" s="350" t="n">
        <v>1</v>
      </c>
      <c r="C10" s="350" t="n">
        <v>2</v>
      </c>
      <c r="D10" s="350" t="n">
        <v>3</v>
      </c>
    </row>
    <row r="11" ht="31.5" customHeight="1" s="303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31.5" customHeight="1" s="303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10.84</v>
      </c>
    </row>
    <row r="13" ht="31.5" customHeight="1" s="303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5.34</v>
      </c>
    </row>
    <row r="14" ht="31.5" customHeight="1" s="303">
      <c r="B14" s="350" t="inlineStr">
        <is>
          <t>Индекс изменения сметной стоимости на 1 квартал 2023 года. ОБ</t>
        </is>
      </c>
      <c r="C14" s="350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03">
      <c r="B15" s="350" t="inlineStr">
        <is>
          <t>Временные здания и сооружения</t>
        </is>
      </c>
      <c r="C15" s="35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03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03">
      <c r="B17" s="350" t="inlineStr">
        <is>
          <t>Пусконаладочные работы*</t>
        </is>
      </c>
      <c r="C17" s="350" t="n"/>
      <c r="D17" s="350" t="inlineStr">
        <is>
          <t>Расчет</t>
        </is>
      </c>
    </row>
    <row r="18" ht="31.5" customHeight="1" s="303">
      <c r="B18" s="350" t="inlineStr">
        <is>
          <t>Строительный контроль</t>
        </is>
      </c>
      <c r="C18" s="35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03">
      <c r="B19" s="350" t="inlineStr">
        <is>
          <t>Авторский надзор - 0,2%</t>
        </is>
      </c>
      <c r="C19" s="350" t="inlineStr">
        <is>
          <t>Приказ от 4.08.2020 № 421/пр п.173</t>
        </is>
      </c>
      <c r="D19" s="175" t="n">
        <v>0.002</v>
      </c>
    </row>
    <row r="20" ht="24" customHeight="1" s="303">
      <c r="B20" s="350" t="inlineStr">
        <is>
          <t>Непредвиденные расходы</t>
        </is>
      </c>
      <c r="C20" s="350" t="inlineStr">
        <is>
          <t>Приказ от 4.08.2020 № 421/пр п.179</t>
        </is>
      </c>
      <c r="D20" s="175" t="n">
        <v>0.03</v>
      </c>
    </row>
    <row r="21" ht="18.75" customHeight="1" s="303">
      <c r="B21" s="233" t="n"/>
    </row>
    <row r="22" ht="18.75" customHeight="1" s="303">
      <c r="B22" s="233" t="n"/>
    </row>
    <row r="23" ht="18.75" customHeight="1" s="303">
      <c r="B23" s="233" t="n"/>
    </row>
    <row r="24" ht="18.75" customHeight="1" s="303">
      <c r="B24" s="233" t="n"/>
    </row>
    <row r="27">
      <c r="B27" s="267" t="inlineStr">
        <is>
          <t>Составил ______________________        Е.А. Князева</t>
        </is>
      </c>
      <c r="C27" s="268" t="n"/>
    </row>
    <row r="28">
      <c r="B28" s="270" t="inlineStr">
        <is>
          <t xml:space="preserve">                         (подпись, инициалы, фамилия)</t>
        </is>
      </c>
      <c r="C28" s="268" t="n"/>
    </row>
    <row r="29">
      <c r="B29" s="267" t="n"/>
      <c r="C29" s="268" t="n"/>
    </row>
    <row r="30">
      <c r="B30" s="267" t="inlineStr">
        <is>
          <t>Проверил ______________________        А.В. Костянецкая</t>
        </is>
      </c>
      <c r="C30" s="268" t="n"/>
    </row>
    <row r="31">
      <c r="B31" s="270" t="inlineStr">
        <is>
          <t xml:space="preserve">                        (подпись, инициалы, фамилия)</t>
        </is>
      </c>
      <c r="C31" s="2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45" sqref="F45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43.85546875" customWidth="1" style="303" min="6" max="6"/>
  </cols>
  <sheetData>
    <row r="1" s="303"/>
    <row r="2" ht="17.25" customHeight="1" s="303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75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10.2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75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11" t="n">
        <v>1</v>
      </c>
      <c r="F9" s="312" t="n"/>
      <c r="G9" s="314" t="n"/>
    </row>
    <row r="10" ht="15.75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0" t="n"/>
      <c r="D10" s="350" t="n"/>
      <c r="E10" s="449" t="n">
        <v>3.8</v>
      </c>
      <c r="F10" s="312" t="inlineStr">
        <is>
          <t>РТМ</t>
        </is>
      </c>
      <c r="G10" s="314" t="n"/>
    </row>
    <row r="11" ht="78.75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50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3">
      <c r="A12" s="307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51" t="n">
        <v>1.139</v>
      </c>
      <c r="F1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n"/>
    </row>
    <row r="13" ht="63" customHeight="1" s="303">
      <c r="A13" s="426" t="inlineStr">
        <is>
          <t>1.7</t>
        </is>
      </c>
      <c r="B13" s="427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429">
        <f>((E7*E9/E8)*E11)*E12</f>
        <v/>
      </c>
      <c r="F13" s="4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2025-01-24T12:04:58Z</dcterms:modified>
  <cp:lastModifiedBy>REDMIBOOK</cp:lastModifiedBy>
  <cp:lastPrinted>2023-11-30T02:54:19Z</cp:lastPrinted>
</cp:coreProperties>
</file>