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70" zoomScaleNormal="55" workbookViewId="0">
      <selection activeCell="D28" sqref="D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42578125" customWidth="1" style="302" min="5" max="5"/>
    <col width="9.140625" customWidth="1" style="302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00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32" t="n"/>
      <c r="C6" s="232" t="n"/>
      <c r="D6" s="232" t="n"/>
    </row>
    <row r="7">
      <c r="B7" s="334" t="inlineStr">
        <is>
          <t>Наименование разрабатываемого показателя УНЦ - КЛ 35 кВ (с медной жилой) сечение жилы 50 мм2</t>
        </is>
      </c>
    </row>
    <row r="8">
      <c r="B8" s="334" t="inlineStr">
        <is>
          <t>Сопоставимый уровень цен: 3 квартал 2011 года</t>
        </is>
      </c>
    </row>
    <row r="9" ht="15.75" customHeight="1" s="300">
      <c r="B9" s="334" t="inlineStr">
        <is>
          <t>Единица измерения  — 1 км</t>
        </is>
      </c>
    </row>
    <row r="10">
      <c r="B10" s="334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13" t="n"/>
    </row>
    <row r="12" ht="31.5" customHeight="1" s="300">
      <c r="B12" s="352" t="n">
        <v>1</v>
      </c>
      <c r="C12" s="351" t="inlineStr">
        <is>
          <t>Наименование объекта-представителя</t>
        </is>
      </c>
      <c r="D12" s="352" t="inlineStr">
        <is>
          <t>Комплексная реконструкция и техническое перевооружение ПС №20 Чесменская СПб</t>
        </is>
      </c>
    </row>
    <row r="13">
      <c r="B13" s="352" t="n">
        <v>2</v>
      </c>
      <c r="C13" s="351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>
      <c r="B14" s="352" t="n">
        <v>3</v>
      </c>
      <c r="C14" s="351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51" t="inlineStr">
        <is>
          <t>Мощность объекта</t>
        </is>
      </c>
      <c r="D15" s="352" t="n">
        <v>1</v>
      </c>
    </row>
    <row r="16" ht="63" customHeight="1" s="300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Кабель медный 35кВ 1х50мм2</t>
        </is>
      </c>
    </row>
    <row r="17" ht="63" customHeight="1" s="300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1" t="n"/>
    </row>
    <row r="18">
      <c r="B18" s="292" t="inlineStr">
        <is>
          <t>6.1</t>
        </is>
      </c>
      <c r="C18" s="351" t="inlineStr">
        <is>
          <t>строительно-монтажные работы</t>
        </is>
      </c>
      <c r="D18" s="296" t="n">
        <v>3515.64</v>
      </c>
    </row>
    <row r="19" ht="15.75" customHeight="1" s="300">
      <c r="B19" s="292" t="inlineStr">
        <is>
          <t>6.2</t>
        </is>
      </c>
      <c r="C19" s="351" t="inlineStr">
        <is>
          <t>оборудование и инвентарь</t>
        </is>
      </c>
      <c r="D19" s="296" t="n">
        <v>0</v>
      </c>
    </row>
    <row r="20" ht="16.5" customHeight="1" s="300">
      <c r="B20" s="292" t="inlineStr">
        <is>
          <t>6.3</t>
        </is>
      </c>
      <c r="C20" s="351" t="inlineStr">
        <is>
          <t>пусконаладочные работы</t>
        </is>
      </c>
      <c r="D20" s="296" t="n">
        <v>0</v>
      </c>
    </row>
    <row r="21">
      <c r="B21" s="292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52" t="n">
        <v>7</v>
      </c>
      <c r="C22" s="211" t="inlineStr">
        <is>
          <t>Сопоставимый уровень цен</t>
        </is>
      </c>
      <c r="D22" s="297" t="inlineStr">
        <is>
          <t xml:space="preserve">3 квартал 2011 года </t>
        </is>
      </c>
      <c r="E22" s="209" t="n"/>
    </row>
    <row r="23" ht="78.75" customHeight="1" s="300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1" t="n"/>
    </row>
    <row r="24" ht="31.5" customHeight="1" s="300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52" t="n">
        <v>10</v>
      </c>
      <c r="C25" s="351" t="inlineStr">
        <is>
          <t>Примечание</t>
        </is>
      </c>
      <c r="D25" s="352" t="n"/>
    </row>
    <row r="26">
      <c r="B26" s="207" t="n"/>
      <c r="C26" s="206" t="n"/>
      <c r="D26" s="206" t="n"/>
    </row>
    <row r="27" ht="37.5" customHeight="1" s="300">
      <c r="B27" s="205" t="n"/>
    </row>
    <row r="28">
      <c r="B28" s="302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3" sqref="H23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8" customWidth="1" style="302" min="11" max="11"/>
    <col width="9.140625" customWidth="1" style="302" min="12" max="12"/>
  </cols>
  <sheetData>
    <row r="3">
      <c r="B3" s="332" t="inlineStr">
        <is>
          <t>Приложение № 2</t>
        </is>
      </c>
      <c r="K3" s="205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53" t="n"/>
      <c r="C5" s="353" t="n"/>
      <c r="D5" s="353" t="n"/>
      <c r="E5" s="353" t="n"/>
      <c r="F5" s="353" t="n"/>
      <c r="G5" s="353" t="n"/>
      <c r="H5" s="353" t="n"/>
      <c r="I5" s="353" t="n"/>
      <c r="J5" s="353" t="n"/>
      <c r="K5" s="353" t="n"/>
    </row>
    <row r="6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300">
      <c r="B8" s="233" t="n"/>
    </row>
    <row r="9" ht="15.75" customHeight="1" s="300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00">
      <c r="B10" s="429" t="n"/>
      <c r="C10" s="429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2011 г., тыс. руб.</t>
        </is>
      </c>
      <c r="G10" s="427" t="n"/>
      <c r="H10" s="427" t="n"/>
      <c r="I10" s="427" t="n"/>
      <c r="J10" s="428" t="n"/>
    </row>
    <row r="11" ht="31.5" customHeight="1" s="300">
      <c r="B11" s="430" t="n"/>
      <c r="C11" s="430" t="n"/>
      <c r="D11" s="430" t="n"/>
      <c r="E11" s="430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15" customHeight="1" s="300">
      <c r="B12" s="352" t="n">
        <v>1</v>
      </c>
      <c r="C12" s="352" t="inlineStr">
        <is>
          <t>Кабель медный 35кВ 1х50мм2</t>
        </is>
      </c>
      <c r="D12" s="292" t="inlineStr">
        <is>
          <t>02-17-01</t>
        </is>
      </c>
      <c r="E12" s="352" t="inlineStr">
        <is>
          <t>Заходы КЛ-35 кВ</t>
        </is>
      </c>
      <c r="F12" s="296" t="n"/>
      <c r="G12" s="296">
        <f>3515641.58/1000</f>
        <v/>
      </c>
      <c r="H12" s="296" t="n"/>
      <c r="I12" s="296" t="n"/>
      <c r="J12" s="296">
        <f>SUM(F12:I12)</f>
        <v/>
      </c>
    </row>
    <row r="13" ht="15" customHeight="1" s="300">
      <c r="B13" s="431" t="inlineStr">
        <is>
          <t>Всего по объекту:</t>
        </is>
      </c>
      <c r="C13" s="432" t="n"/>
      <c r="D13" s="432" t="n"/>
      <c r="E13" s="433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300">
      <c r="B14" s="434" t="inlineStr">
        <is>
          <t>Всего по объекту в сопоставимом уровне цен 3 кв. 2011 г:</t>
        </is>
      </c>
      <c r="C14" s="427" t="n"/>
      <c r="D14" s="427" t="n"/>
      <c r="E14" s="428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300"/>
    <row r="16" ht="15" customHeight="1" s="300"/>
    <row r="17" ht="15" customHeight="1" s="300"/>
    <row r="18" ht="15" customHeight="1" s="300">
      <c r="C18" s="268" t="inlineStr">
        <is>
          <t>Составил ______________________     А.Р. Маркова</t>
        </is>
      </c>
      <c r="D18" s="269" t="n"/>
      <c r="E18" s="269" t="n"/>
    </row>
    <row r="19" ht="15" customHeight="1" s="300">
      <c r="C19" s="271" t="inlineStr">
        <is>
          <t xml:space="preserve">                         (подпись, инициалы, фамилия)</t>
        </is>
      </c>
      <c r="D19" s="269" t="n"/>
      <c r="E19" s="269" t="n"/>
    </row>
    <row r="20" ht="15" customHeight="1" s="300">
      <c r="C20" s="268" t="n"/>
      <c r="D20" s="269" t="n"/>
      <c r="E20" s="269" t="n"/>
    </row>
    <row r="21" ht="15" customHeight="1" s="300">
      <c r="C21" s="268" t="inlineStr">
        <is>
          <t>Проверил ______________________        А.В. Костянецкая</t>
        </is>
      </c>
      <c r="D21" s="269" t="n"/>
      <c r="E21" s="269" t="n"/>
    </row>
    <row r="22" ht="15" customHeight="1" s="300">
      <c r="C22" s="271" t="inlineStr">
        <is>
          <t xml:space="preserve">                        (подпись, инициалы, фамилия)</t>
        </is>
      </c>
      <c r="D22" s="269" t="n"/>
      <c r="E22" s="269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40" zoomScaleSheetLayoutView="40" workbookViewId="0">
      <selection activeCell="K91" sqref="K91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10"/>
    <col width="15" customWidth="1" style="302" min="11" max="11"/>
    <col width="9.140625" customWidth="1" style="302" min="12" max="12"/>
  </cols>
  <sheetData>
    <row r="2" s="300">
      <c r="A2" s="302" t="n"/>
      <c r="B2" s="302" t="n"/>
      <c r="C2" s="302" t="n"/>
      <c r="D2" s="302" t="n"/>
      <c r="E2" s="302" t="n"/>
      <c r="F2" s="302" t="n"/>
      <c r="G2" s="302" t="n"/>
      <c r="H2" s="302" t="n"/>
      <c r="I2" s="302" t="n"/>
      <c r="J2" s="302" t="n"/>
      <c r="K2" s="302" t="n"/>
      <c r="L2" s="302" t="n"/>
    </row>
    <row r="3">
      <c r="A3" s="332" t="inlineStr">
        <is>
          <t xml:space="preserve">Приложение № 3 </t>
        </is>
      </c>
    </row>
    <row r="4">
      <c r="A4" s="333" t="inlineStr">
        <is>
          <t>Объектная ресурсная ведомость</t>
        </is>
      </c>
    </row>
    <row r="5" ht="18.75" customHeight="1" s="300">
      <c r="A5" s="238" t="n"/>
      <c r="B5" s="238" t="n"/>
      <c r="C5" s="354" t="n"/>
    </row>
    <row r="6">
      <c r="A6" s="334" t="n"/>
    </row>
    <row r="7">
      <c r="A7" s="353" t="inlineStr">
        <is>
          <t>Наименование разрабатываемого показателя УНЦ -  КЛ 35 кВ (с медной жилой) сечение жилы 50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300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28" t="n"/>
    </row>
    <row r="10" ht="40.5" customHeight="1" s="300">
      <c r="A10" s="430" t="n"/>
      <c r="B10" s="430" t="n"/>
      <c r="C10" s="430" t="n"/>
      <c r="D10" s="430" t="n"/>
      <c r="E10" s="430" t="n"/>
      <c r="F10" s="430" t="n"/>
      <c r="G10" s="352" t="inlineStr">
        <is>
          <t>на ед.изм.</t>
        </is>
      </c>
      <c r="H10" s="352" t="inlineStr">
        <is>
          <t>общая</t>
        </is>
      </c>
    </row>
    <row r="11">
      <c r="A11" s="342" t="n">
        <v>1</v>
      </c>
      <c r="B11" s="342" t="n"/>
      <c r="C11" s="342" t="n">
        <v>2</v>
      </c>
      <c r="D11" s="342" t="inlineStr">
        <is>
          <t>З</t>
        </is>
      </c>
      <c r="E11" s="342" t="n">
        <v>4</v>
      </c>
      <c r="F11" s="342" t="n">
        <v>5</v>
      </c>
      <c r="G11" s="342" t="n">
        <v>6</v>
      </c>
      <c r="H11" s="251" t="n">
        <v>7</v>
      </c>
    </row>
    <row r="12" customFormat="1" s="263">
      <c r="A12" s="349" t="inlineStr">
        <is>
          <t>Затраты труда рабочих</t>
        </is>
      </c>
      <c r="B12" s="427" t="n"/>
      <c r="C12" s="427" t="n"/>
      <c r="D12" s="427" t="n"/>
      <c r="E12" s="428" t="n"/>
      <c r="F12" s="435">
        <f>SUM(F13:F13)</f>
        <v/>
      </c>
      <c r="G12" s="237" t="n"/>
      <c r="H12" s="436">
        <f>SUM(H13:H13)</f>
        <v/>
      </c>
    </row>
    <row r="13">
      <c r="A13" s="359" t="n">
        <v>1</v>
      </c>
      <c r="B13" s="285" t="n"/>
      <c r="C13" s="242" t="inlineStr">
        <is>
          <t>1-3-8</t>
        </is>
      </c>
      <c r="D13" s="367" t="inlineStr">
        <is>
          <t>Затраты труда рабочих (средний разряд работы 3,8)</t>
        </is>
      </c>
      <c r="E13" s="359" t="inlineStr">
        <is>
          <t>чел.-ч</t>
        </is>
      </c>
      <c r="F13" s="359" t="n">
        <v>174.4</v>
      </c>
      <c r="G13" s="437" t="n">
        <v>9.4</v>
      </c>
      <c r="H13" s="193">
        <f>ROUND(F13*G13,2)</f>
        <v/>
      </c>
      <c r="M13" s="438" t="n"/>
    </row>
    <row r="14">
      <c r="A14" s="348" t="inlineStr">
        <is>
          <t>Затраты труда машинистов</t>
        </is>
      </c>
      <c r="B14" s="427" t="n"/>
      <c r="C14" s="427" t="n"/>
      <c r="D14" s="427" t="n"/>
      <c r="E14" s="428" t="n"/>
      <c r="F14" s="349" t="n"/>
      <c r="G14" s="288" t="n"/>
      <c r="H14" s="436">
        <f>H15</f>
        <v/>
      </c>
    </row>
    <row r="15">
      <c r="A15" s="359" t="n">
        <v>2</v>
      </c>
      <c r="B15" s="350" t="n"/>
      <c r="C15" s="242" t="n">
        <v>2</v>
      </c>
      <c r="D15" s="367" t="inlineStr">
        <is>
          <t>Затраты труда машинистов</t>
        </is>
      </c>
      <c r="E15" s="359" t="inlineStr">
        <is>
          <t>чел.-ч</t>
        </is>
      </c>
      <c r="F15" s="359" t="n">
        <v>26.4</v>
      </c>
      <c r="G15" s="196" t="n"/>
      <c r="H15" s="439" t="n">
        <v>331.3</v>
      </c>
    </row>
    <row r="16" customFormat="1" s="263">
      <c r="A16" s="349" t="inlineStr">
        <is>
          <t>Машины и механизмы</t>
        </is>
      </c>
      <c r="B16" s="427" t="n"/>
      <c r="C16" s="427" t="n"/>
      <c r="D16" s="427" t="n"/>
      <c r="E16" s="428" t="n"/>
      <c r="F16" s="349" t="n"/>
      <c r="G16" s="288" t="n"/>
      <c r="H16" s="436">
        <f>SUM(H17:H20)</f>
        <v/>
      </c>
    </row>
    <row r="17" ht="25.5" customHeight="1" s="300">
      <c r="A17" s="359" t="n">
        <v>3</v>
      </c>
      <c r="B17" s="350" t="n"/>
      <c r="C17" s="242" t="inlineStr">
        <is>
          <t>91.05.05-015</t>
        </is>
      </c>
      <c r="D17" s="367" t="inlineStr">
        <is>
          <t>Краны на автомобильном ходу, грузоподъемность 16 т</t>
        </is>
      </c>
      <c r="E17" s="359" t="inlineStr">
        <is>
          <t>маш.час</t>
        </is>
      </c>
      <c r="F17" s="359" t="n">
        <v>13.2</v>
      </c>
      <c r="G17" s="380" t="n">
        <v>115.4</v>
      </c>
      <c r="H17" s="193">
        <f>ROUND(F17*G17,2)</f>
        <v/>
      </c>
      <c r="I17" s="256" t="n"/>
      <c r="J17" s="256" t="n"/>
      <c r="L17" s="256" t="n"/>
    </row>
    <row r="18" customFormat="1" s="263">
      <c r="A18" s="359" t="n">
        <v>4</v>
      </c>
      <c r="B18" s="350" t="n"/>
      <c r="C18" s="242" t="inlineStr">
        <is>
          <t>91.14.02-001</t>
        </is>
      </c>
      <c r="D18" s="367" t="inlineStr">
        <is>
          <t>Автомобили бортовые, грузоподъемность до 5 т</t>
        </is>
      </c>
      <c r="E18" s="359" t="inlineStr">
        <is>
          <t>маш.час</t>
        </is>
      </c>
      <c r="F18" s="359" t="n">
        <v>13.2</v>
      </c>
      <c r="G18" s="380" t="n">
        <v>65.70999999999999</v>
      </c>
      <c r="H18" s="193">
        <f>ROUND(F18*G18,2)</f>
        <v/>
      </c>
      <c r="I18" s="256" t="n"/>
      <c r="J18" s="256" t="n"/>
      <c r="K18" s="257" t="n"/>
      <c r="L18" s="256" t="n"/>
    </row>
    <row r="19" ht="25.5" customHeight="1" s="300">
      <c r="A19" s="359" t="n">
        <v>5</v>
      </c>
      <c r="B19" s="350" t="n"/>
      <c r="C19" s="242" t="inlineStr">
        <is>
          <t>91.06.03-062</t>
        </is>
      </c>
      <c r="D19" s="367" t="inlineStr">
        <is>
          <t>Лебедки электрические тяговым усилием до 31,39 кН (3,2 т)</t>
        </is>
      </c>
      <c r="E19" s="359" t="inlineStr">
        <is>
          <t>маш.час</t>
        </is>
      </c>
      <c r="F19" s="359" t="n">
        <v>39.7</v>
      </c>
      <c r="G19" s="380" t="n">
        <v>6.9</v>
      </c>
      <c r="H19" s="193">
        <f>ROUND(F19*G19,2)</f>
        <v/>
      </c>
      <c r="I19" s="256" t="n"/>
      <c r="J19" s="256" t="n"/>
      <c r="L19" s="256" t="n"/>
    </row>
    <row r="20">
      <c r="A20" s="359" t="n">
        <v>6</v>
      </c>
      <c r="B20" s="350" t="n"/>
      <c r="C20" s="242" t="inlineStr">
        <is>
          <t>91.06.01-003</t>
        </is>
      </c>
      <c r="D20" s="367" t="inlineStr">
        <is>
          <t>Домкраты гидравлические, грузоподъемность 63-100 т</t>
        </is>
      </c>
      <c r="E20" s="359" t="inlineStr">
        <is>
          <t>маш.час</t>
        </is>
      </c>
      <c r="F20" s="359" t="n">
        <v>39.7</v>
      </c>
      <c r="G20" s="380" t="n">
        <v>0.9</v>
      </c>
      <c r="H20" s="193">
        <f>ROUND(F20*G20,2)</f>
        <v/>
      </c>
      <c r="I20" s="256" t="n"/>
      <c r="J20" s="256" t="n"/>
      <c r="L20" s="256" t="n"/>
    </row>
    <row r="21">
      <c r="A21" s="349" t="inlineStr">
        <is>
          <t>Материалы</t>
        </is>
      </c>
      <c r="B21" s="427" t="n"/>
      <c r="C21" s="427" t="n"/>
      <c r="D21" s="427" t="n"/>
      <c r="E21" s="428" t="n"/>
      <c r="F21" s="349" t="n"/>
      <c r="G21" s="288" t="n"/>
      <c r="H21" s="436">
        <f>SUM(H22:H27)</f>
        <v/>
      </c>
    </row>
    <row r="22">
      <c r="A22" s="156" t="n">
        <v>7</v>
      </c>
      <c r="B22" s="156" t="n"/>
      <c r="C22" s="359" t="inlineStr">
        <is>
          <t>Прайс из СД ОП</t>
        </is>
      </c>
      <c r="D22" s="220" t="inlineStr">
        <is>
          <t>Кабель медный 35кВ 1х50мм2</t>
        </is>
      </c>
      <c r="E22" s="359" t="inlineStr">
        <is>
          <t>км</t>
        </is>
      </c>
      <c r="F22" s="359" t="n">
        <v>3.3</v>
      </c>
      <c r="G22" s="221" t="n">
        <v>197128.24</v>
      </c>
      <c r="H22" s="193">
        <f>ROUND(F22*G22,2)</f>
        <v/>
      </c>
    </row>
    <row r="23" ht="25.5" customHeight="1" s="300">
      <c r="A23" s="291" t="n">
        <v>8</v>
      </c>
      <c r="B23" s="350" t="n"/>
      <c r="C23" s="242" t="inlineStr">
        <is>
          <t>08.3.08.02-0052</t>
        </is>
      </c>
      <c r="D23" s="367" t="inlineStr">
        <is>
          <t>Уголок горячекатаный, марка стали ВСт3кп2, размер 50х50х5 мм</t>
        </is>
      </c>
      <c r="E23" s="359" t="inlineStr">
        <is>
          <t>т</t>
        </is>
      </c>
      <c r="F23" s="359" t="n">
        <v>0.1</v>
      </c>
      <c r="G23" s="196" t="n">
        <v>5763</v>
      </c>
      <c r="H23" s="193">
        <f>ROUND(F23*G23,2)</f>
        <v/>
      </c>
      <c r="I23" s="235" t="n"/>
      <c r="J23" s="256" t="n"/>
      <c r="K23" s="256" t="n"/>
    </row>
    <row r="24">
      <c r="A24" s="156" t="n">
        <v>9</v>
      </c>
      <c r="B24" s="350" t="n"/>
      <c r="C24" s="242" t="inlineStr">
        <is>
          <t>14.4.02.09-0001</t>
        </is>
      </c>
      <c r="D24" s="367" t="inlineStr">
        <is>
          <t>Краска</t>
        </is>
      </c>
      <c r="E24" s="359" t="inlineStr">
        <is>
          <t>кг</t>
        </is>
      </c>
      <c r="F24" s="359" t="n">
        <v>2.5</v>
      </c>
      <c r="G24" s="196" t="n">
        <v>28.6</v>
      </c>
      <c r="H24" s="193">
        <f>ROUND(F24*G24,2)</f>
        <v/>
      </c>
      <c r="I24" s="235" t="n"/>
      <c r="J24" s="256" t="n"/>
      <c r="K24" s="256" t="n"/>
    </row>
    <row r="25" ht="25.5" customHeight="1" s="300">
      <c r="A25" s="291" t="n">
        <v>10</v>
      </c>
      <c r="B25" s="350" t="n"/>
      <c r="C25" s="242" t="inlineStr">
        <is>
          <t>08.3.07.01-0076</t>
        </is>
      </c>
      <c r="D25" s="367" t="inlineStr">
        <is>
          <t>Прокат полосовой, горячекатаный, марка стали Ст3сп, ширина 50-200 мм, толщина 4-5 мм</t>
        </is>
      </c>
      <c r="E25" s="359" t="inlineStr">
        <is>
          <t>т</t>
        </is>
      </c>
      <c r="F25" s="359" t="n">
        <v>0.01</v>
      </c>
      <c r="G25" s="196" t="n">
        <v>5000</v>
      </c>
      <c r="H25" s="196">
        <f>ROUND(F25*G25,2)</f>
        <v/>
      </c>
      <c r="I25" s="235" t="n"/>
      <c r="J25" s="256" t="n"/>
      <c r="K25" s="256" t="n"/>
    </row>
    <row r="26">
      <c r="A26" s="291" t="n">
        <v>11</v>
      </c>
      <c r="B26" s="350" t="n"/>
      <c r="C26" s="242" t="inlineStr">
        <is>
          <t>01.7.06.07-0002</t>
        </is>
      </c>
      <c r="D26" s="367" t="inlineStr">
        <is>
          <t>Лента монтажная, тип ЛМ-5</t>
        </is>
      </c>
      <c r="E26" s="359" t="inlineStr">
        <is>
          <t>10 м</t>
        </is>
      </c>
      <c r="F26" s="359" t="n">
        <v>0.96</v>
      </c>
      <c r="G26" s="196" t="n">
        <v>6.9</v>
      </c>
      <c r="H26" s="196">
        <f>ROUND(F26*G26,2)</f>
        <v/>
      </c>
      <c r="I26" s="235" t="n"/>
      <c r="J26" s="256" t="n"/>
      <c r="K26" s="256" t="n"/>
    </row>
    <row r="27">
      <c r="A27" s="156" t="n">
        <v>12</v>
      </c>
      <c r="B27" s="350" t="n"/>
      <c r="C27" s="242" t="inlineStr">
        <is>
          <t>14.4.03.03-0002</t>
        </is>
      </c>
      <c r="D27" s="367" t="inlineStr">
        <is>
          <t>Лак битумный БТ-123</t>
        </is>
      </c>
      <c r="E27" s="359" t="inlineStr">
        <is>
          <t>т</t>
        </is>
      </c>
      <c r="F27" s="359" t="n">
        <v>0.0005999999999999999</v>
      </c>
      <c r="G27" s="196" t="n">
        <v>7826.9</v>
      </c>
      <c r="H27" s="196">
        <f>ROUND(F27*G27,2)</f>
        <v/>
      </c>
      <c r="I27" s="235" t="n"/>
      <c r="J27" s="256" t="n"/>
      <c r="K27" s="256" t="n"/>
    </row>
    <row r="28">
      <c r="A28" s="244" t="n"/>
      <c r="B28" s="245" t="n"/>
      <c r="C28" s="246" t="n"/>
      <c r="D28" s="247" t="n"/>
      <c r="E28" s="248" t="n"/>
      <c r="F28" s="248" t="n"/>
      <c r="G28" s="249" t="n"/>
      <c r="H28" s="249" t="n"/>
      <c r="I28" s="235" t="n"/>
      <c r="J28" s="256" t="n"/>
      <c r="K28" s="256" t="n"/>
    </row>
    <row r="31">
      <c r="B31" s="302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2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75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22" t="inlineStr">
        <is>
          <t>Ресурсная модель</t>
        </is>
      </c>
    </row>
    <row r="6">
      <c r="B6" s="228" t="n"/>
      <c r="C6" s="268" t="n"/>
      <c r="D6" s="268" t="n"/>
      <c r="E6" s="268" t="n"/>
    </row>
    <row r="7">
      <c r="B7" s="331" t="inlineStr">
        <is>
          <t>Наименование разрабатываемого показателя УНЦ — КЛ 35 кВ (с медной жилой) сечение жилы 50 мм2</t>
        </is>
      </c>
    </row>
    <row r="8">
      <c r="B8" s="355" t="inlineStr">
        <is>
          <t>Единица измерения  — 1 км</t>
        </is>
      </c>
    </row>
    <row r="9">
      <c r="B9" s="228" t="n"/>
      <c r="C9" s="268" t="n"/>
      <c r="D9" s="268" t="n"/>
      <c r="E9" s="268" t="n"/>
    </row>
    <row r="10" ht="51" customHeight="1" s="300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40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300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300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300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300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300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3" t="n">
        <v>0</v>
      </c>
      <c r="D31" s="220" t="n"/>
      <c r="E31" s="222">
        <f>C31/$C$40</f>
        <v/>
      </c>
    </row>
    <row r="32" ht="25.5" customHeight="1" s="300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300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300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300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300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98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99" t="n"/>
      <c r="L37" s="223" t="n"/>
    </row>
    <row r="38" ht="38.25" customHeight="1" s="300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300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8" t="n"/>
      <c r="D42" s="268" t="n"/>
      <c r="E42" s="268" t="n"/>
    </row>
    <row r="43">
      <c r="B43" s="219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19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19" t="n"/>
      <c r="C45" s="268" t="n"/>
      <c r="D45" s="268" t="n"/>
      <c r="E45" s="268" t="n"/>
    </row>
    <row r="46">
      <c r="B46" s="219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55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30" sqref="W30:W31"/>
    </sheetView>
  </sheetViews>
  <sheetFormatPr baseColWidth="8" defaultColWidth="9.140625" defaultRowHeight="15" outlineLevelRow="1"/>
  <cols>
    <col width="5.7109375" customWidth="1" style="269" min="1" max="1"/>
    <col width="22.5703125" customWidth="1" style="269" min="2" max="2"/>
    <col width="39.140625" customWidth="1" style="269" min="3" max="3"/>
    <col width="10.7109375" customWidth="1" style="269" min="4" max="4"/>
    <col width="12.7109375" customWidth="1" style="269" min="5" max="5"/>
    <col width="15" customWidth="1" style="269" min="6" max="6"/>
    <col width="13.42578125" customWidth="1" style="269" min="7" max="7"/>
    <col width="12.7109375" customWidth="1" style="269" min="8" max="8"/>
    <col width="13.85546875" customWidth="1" style="269" min="9" max="9"/>
    <col width="17.5703125" customWidth="1" style="269" min="10" max="10"/>
    <col width="10.85546875" customWidth="1" style="269" min="11" max="11"/>
    <col width="9.140625" customWidth="1" style="269" min="12" max="12"/>
    <col width="9.140625" customWidth="1" style="300" min="13" max="13"/>
  </cols>
  <sheetData>
    <row r="1" s="300">
      <c r="A1" s="269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</row>
    <row r="2" ht="15.75" customHeight="1" s="300">
      <c r="A2" s="269" t="n"/>
      <c r="B2" s="269" t="n"/>
      <c r="C2" s="269" t="n"/>
      <c r="D2" s="269" t="n"/>
      <c r="E2" s="269" t="n"/>
      <c r="F2" s="269" t="n"/>
      <c r="G2" s="269" t="n"/>
      <c r="H2" s="356" t="inlineStr">
        <is>
          <t>Приложение №5</t>
        </is>
      </c>
      <c r="K2" s="269" t="n"/>
      <c r="L2" s="269" t="n"/>
      <c r="M2" s="269" t="n"/>
      <c r="N2" s="269" t="n"/>
    </row>
    <row r="3" s="300">
      <c r="A3" s="269" t="n"/>
      <c r="B3" s="269" t="n"/>
      <c r="C3" s="269" t="n"/>
      <c r="D3" s="269" t="n"/>
      <c r="E3" s="269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</row>
    <row r="4" ht="12.75" customFormat="1" customHeight="1" s="268">
      <c r="A4" s="322" t="inlineStr">
        <is>
          <t>Расчет стоимости СМР и оборудования</t>
        </is>
      </c>
    </row>
    <row r="5" ht="12.75" customFormat="1" customHeight="1" s="268">
      <c r="A5" s="322" t="n"/>
      <c r="B5" s="322" t="n"/>
      <c r="C5" s="384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68">
      <c r="A6" s="199" t="inlineStr">
        <is>
          <t>Наименование разрабатываемого показателя УНЦ</t>
        </is>
      </c>
      <c r="B6" s="198" t="n"/>
      <c r="C6" s="198" t="n"/>
      <c r="D6" s="325" t="inlineStr">
        <is>
          <t>КЛ 35 кВ (с медной жилой) сечение жилы 50 мм2</t>
        </is>
      </c>
    </row>
    <row r="7" ht="12.75" customFormat="1" customHeight="1" s="268">
      <c r="A7" s="325" t="inlineStr">
        <is>
          <t>Единица измерения  — 1 км</t>
        </is>
      </c>
      <c r="I7" s="331" t="n"/>
      <c r="J7" s="331" t="n"/>
    </row>
    <row r="8" ht="13.5" customFormat="1" customHeight="1" s="268">
      <c r="A8" s="325" t="n"/>
    </row>
    <row r="9" ht="27" customHeight="1" s="300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28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28" t="n"/>
      <c r="K9" s="269" t="n"/>
      <c r="L9" s="269" t="n"/>
      <c r="M9" s="269" t="n"/>
      <c r="N9" s="269" t="n"/>
    </row>
    <row r="10" ht="28.5" customHeight="1" s="300">
      <c r="A10" s="430" t="n"/>
      <c r="B10" s="430" t="n"/>
      <c r="C10" s="430" t="n"/>
      <c r="D10" s="430" t="n"/>
      <c r="E10" s="430" t="n"/>
      <c r="F10" s="359" t="inlineStr">
        <is>
          <t>на ед. изм.</t>
        </is>
      </c>
      <c r="G10" s="359" t="inlineStr">
        <is>
          <t>общая</t>
        </is>
      </c>
      <c r="H10" s="430" t="n"/>
      <c r="I10" s="359" t="inlineStr">
        <is>
          <t>на ед. изм.</t>
        </is>
      </c>
      <c r="J10" s="359" t="inlineStr">
        <is>
          <t>общая</t>
        </is>
      </c>
      <c r="K10" s="269" t="n"/>
      <c r="L10" s="269" t="n"/>
      <c r="M10" s="269" t="n"/>
      <c r="N10" s="269" t="n"/>
    </row>
    <row r="11" s="300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60" t="n">
        <v>9</v>
      </c>
      <c r="J11" s="360" t="n">
        <v>10</v>
      </c>
      <c r="K11" s="269" t="n"/>
      <c r="L11" s="269" t="n"/>
      <c r="M11" s="269" t="n"/>
      <c r="N11" s="269" t="n"/>
    </row>
    <row r="12">
      <c r="A12" s="359" t="n"/>
      <c r="B12" s="366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83" t="n"/>
      <c r="J12" s="283" t="n"/>
    </row>
    <row r="13" ht="25.5" customHeight="1" s="300">
      <c r="A13" s="359" t="n">
        <v>1</v>
      </c>
      <c r="B13" s="242" t="inlineStr">
        <is>
          <t>1-3-8</t>
        </is>
      </c>
      <c r="C13" s="367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41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9">
      <c r="A14" s="359" t="n"/>
      <c r="B14" s="359" t="n"/>
      <c r="C14" s="366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42">
        <f>SUM(E13:E13)</f>
        <v/>
      </c>
      <c r="F14" s="196" t="n"/>
      <c r="G14" s="196">
        <f>SUM(G13:G13)</f>
        <v/>
      </c>
      <c r="H14" s="370" t="n">
        <v>1</v>
      </c>
      <c r="I14" s="283" t="n"/>
      <c r="J14" s="196">
        <f>SUM(J13:J13)</f>
        <v/>
      </c>
    </row>
    <row r="15" ht="14.25" customFormat="1" customHeight="1" s="269">
      <c r="A15" s="359" t="n"/>
      <c r="B15" s="367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283" t="n"/>
      <c r="J15" s="283" t="n"/>
    </row>
    <row r="16" ht="14.25" customFormat="1" customHeight="1" s="269">
      <c r="A16" s="359" t="n">
        <v>2</v>
      </c>
      <c r="B16" s="359" t="n">
        <v>2</v>
      </c>
      <c r="C16" s="367" t="inlineStr">
        <is>
          <t>Затраты труда машинистов</t>
        </is>
      </c>
      <c r="D16" s="359" t="inlineStr">
        <is>
          <t>чел.-ч.</t>
        </is>
      </c>
      <c r="E16" s="441" t="n">
        <v>26.4</v>
      </c>
      <c r="F16" s="196">
        <f>G16/E16</f>
        <v/>
      </c>
      <c r="G16" s="196">
        <f>Прил.3!H14</f>
        <v/>
      </c>
      <c r="H16" s="370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9">
      <c r="A17" s="359" t="n"/>
      <c r="B17" s="366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283" t="n"/>
      <c r="J17" s="283" t="n"/>
    </row>
    <row r="18" ht="14.25" customFormat="1" customHeight="1" s="269">
      <c r="A18" s="359" t="n"/>
      <c r="B18" s="367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83" t="n"/>
      <c r="J18" s="283" t="n"/>
    </row>
    <row r="19" ht="25.5" customFormat="1" customHeight="1" s="269">
      <c r="A19" s="359" t="n">
        <v>3</v>
      </c>
      <c r="B19" s="242" t="inlineStr">
        <is>
          <t>91.05.05-015</t>
        </is>
      </c>
      <c r="C19" s="367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41" t="n">
        <v>13.2</v>
      </c>
      <c r="F19" s="380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9">
      <c r="A20" s="359" t="n">
        <v>4</v>
      </c>
      <c r="B20" s="242" t="inlineStr">
        <is>
          <t>91.14.02-001</t>
        </is>
      </c>
      <c r="C20" s="367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41" t="n">
        <v>13.2</v>
      </c>
      <c r="F20" s="380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9">
      <c r="A21" s="359" t="n"/>
      <c r="B21" s="359" t="n"/>
      <c r="C21" s="367" t="inlineStr">
        <is>
          <t>Итого основные машины и механизмы</t>
        </is>
      </c>
      <c r="D21" s="359" t="n"/>
      <c r="E21" s="442" t="n"/>
      <c r="F21" s="196" t="n"/>
      <c r="G21" s="196">
        <f>SUM(G19:G20)</f>
        <v/>
      </c>
      <c r="H21" s="370">
        <f>G21/G25</f>
        <v/>
      </c>
      <c r="I21" s="193" t="n"/>
      <c r="J21" s="196">
        <f>SUM(J19:J20)</f>
        <v/>
      </c>
    </row>
    <row r="22" outlineLevel="1" ht="25.5" customFormat="1" customHeight="1" s="269">
      <c r="A22" s="359" t="n">
        <v>5</v>
      </c>
      <c r="B22" s="242" t="inlineStr">
        <is>
          <t>91.06.03-062</t>
        </is>
      </c>
      <c r="C22" s="367" t="inlineStr">
        <is>
          <t>Лебедки электрические тяговым усилием до 31,39 кН (3,2 т)</t>
        </is>
      </c>
      <c r="D22" s="359" t="inlineStr">
        <is>
          <t>маш.час</t>
        </is>
      </c>
      <c r="E22" s="441" t="n">
        <v>39.7</v>
      </c>
      <c r="F22" s="380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9">
      <c r="A23" s="359" t="n">
        <v>6</v>
      </c>
      <c r="B23" s="242" t="inlineStr">
        <is>
          <t>91.06.01-003</t>
        </is>
      </c>
      <c r="C23" s="367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41" t="n">
        <v>39.7</v>
      </c>
      <c r="F23" s="380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9">
      <c r="A24" s="359" t="n"/>
      <c r="B24" s="359" t="n"/>
      <c r="C24" s="367" t="inlineStr">
        <is>
          <t>Итого прочие машины и механизмы</t>
        </is>
      </c>
      <c r="D24" s="359" t="n"/>
      <c r="E24" s="368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9">
      <c r="A25" s="359" t="n"/>
      <c r="B25" s="359" t="n"/>
      <c r="C25" s="366" t="inlineStr">
        <is>
          <t>Итого по разделу «Машины и механизмы»</t>
        </is>
      </c>
      <c r="D25" s="359" t="n"/>
      <c r="E25" s="368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9">
      <c r="A26" s="359" t="n"/>
      <c r="B26" s="366" t="inlineStr">
        <is>
          <t>Оборудование</t>
        </is>
      </c>
      <c r="C26" s="427" t="n"/>
      <c r="D26" s="427" t="n"/>
      <c r="E26" s="427" t="n"/>
      <c r="F26" s="427" t="n"/>
      <c r="G26" s="427" t="n"/>
      <c r="H26" s="428" t="n"/>
      <c r="I26" s="283" t="n"/>
      <c r="J26" s="283" t="n"/>
    </row>
    <row r="27">
      <c r="A27" s="359" t="n"/>
      <c r="B27" s="367" t="inlineStr">
        <is>
          <t>Основное оборудование</t>
        </is>
      </c>
      <c r="C27" s="427" t="n"/>
      <c r="D27" s="427" t="n"/>
      <c r="E27" s="427" t="n"/>
      <c r="F27" s="427" t="n"/>
      <c r="G27" s="427" t="n"/>
      <c r="H27" s="428" t="n"/>
      <c r="I27" s="283" t="n"/>
      <c r="J27" s="283" t="n"/>
      <c r="K27" s="269" t="n"/>
      <c r="L27" s="269" t="n"/>
    </row>
    <row r="28">
      <c r="A28" s="359" t="n"/>
      <c r="B28" s="359" t="n"/>
      <c r="C28" s="367" t="inlineStr">
        <is>
          <t>Итого основное оборудование</t>
        </is>
      </c>
      <c r="D28" s="359" t="n"/>
      <c r="E28" s="441" t="n"/>
      <c r="F28" s="369" t="n"/>
      <c r="G28" s="196" t="n">
        <v>0</v>
      </c>
      <c r="H28" s="197" t="n">
        <v>0</v>
      </c>
      <c r="I28" s="193" t="n"/>
      <c r="J28" s="196" t="n">
        <v>0</v>
      </c>
      <c r="K28" s="269" t="n"/>
      <c r="L28" s="269" t="n"/>
    </row>
    <row r="29">
      <c r="A29" s="359" t="n"/>
      <c r="B29" s="359" t="n"/>
      <c r="C29" s="367" t="inlineStr">
        <is>
          <t>Итого прочее оборудование</t>
        </is>
      </c>
      <c r="D29" s="359" t="n"/>
      <c r="E29" s="442" t="n"/>
      <c r="F29" s="369" t="n"/>
      <c r="G29" s="196" t="n">
        <v>0</v>
      </c>
      <c r="H29" s="197" t="n">
        <v>0</v>
      </c>
      <c r="I29" s="193" t="n"/>
      <c r="J29" s="196" t="n">
        <v>0</v>
      </c>
      <c r="K29" s="269" t="n"/>
      <c r="L29" s="269" t="n"/>
    </row>
    <row r="30">
      <c r="A30" s="359" t="n"/>
      <c r="B30" s="359" t="n"/>
      <c r="C30" s="366" t="inlineStr">
        <is>
          <t>Итого по разделу «Оборудование»</t>
        </is>
      </c>
      <c r="D30" s="359" t="n"/>
      <c r="E30" s="368" t="n"/>
      <c r="F30" s="369" t="n"/>
      <c r="G30" s="196">
        <f>G28+G29</f>
        <v/>
      </c>
      <c r="H30" s="197" t="n">
        <v>0</v>
      </c>
      <c r="I30" s="193" t="n"/>
      <c r="J30" s="196">
        <f>J29+J28</f>
        <v/>
      </c>
      <c r="K30" s="269" t="n"/>
      <c r="L30" s="269" t="n"/>
    </row>
    <row r="31" ht="25.5" customHeight="1" s="300">
      <c r="A31" s="359" t="n"/>
      <c r="B31" s="359" t="n"/>
      <c r="C31" s="367" t="inlineStr">
        <is>
          <t>в том числе технологическое оборудование</t>
        </is>
      </c>
      <c r="D31" s="359" t="n"/>
      <c r="E31" s="441" t="n"/>
      <c r="F31" s="369" t="n"/>
      <c r="G31" s="196">
        <f>'Прил.6 Расчет ОБ'!G12</f>
        <v/>
      </c>
      <c r="H31" s="370" t="n"/>
      <c r="I31" s="193" t="n"/>
      <c r="J31" s="196">
        <f>J30</f>
        <v/>
      </c>
      <c r="K31" s="269" t="n"/>
      <c r="L31" s="269" t="n"/>
    </row>
    <row r="32" ht="14.25" customFormat="1" customHeight="1" s="269">
      <c r="A32" s="359" t="n"/>
      <c r="B32" s="366" t="inlineStr">
        <is>
          <t>Материалы</t>
        </is>
      </c>
      <c r="C32" s="427" t="n"/>
      <c r="D32" s="427" t="n"/>
      <c r="E32" s="427" t="n"/>
      <c r="F32" s="427" t="n"/>
      <c r="G32" s="427" t="n"/>
      <c r="H32" s="428" t="n"/>
      <c r="I32" s="283" t="n"/>
      <c r="J32" s="283" t="n"/>
    </row>
    <row r="33" ht="14.25" customFormat="1" customHeight="1" s="269">
      <c r="A33" s="360" t="n"/>
      <c r="B33" s="362" t="inlineStr">
        <is>
          <t>Основные материалы</t>
        </is>
      </c>
      <c r="C33" s="443" t="n"/>
      <c r="D33" s="443" t="n"/>
      <c r="E33" s="443" t="n"/>
      <c r="F33" s="443" t="n"/>
      <c r="G33" s="443" t="n"/>
      <c r="H33" s="444" t="n"/>
      <c r="I33" s="284" t="n"/>
      <c r="J33" s="284" t="n"/>
    </row>
    <row r="34" ht="14.25" customFormat="1" customHeight="1" s="269">
      <c r="A34" s="359" t="n">
        <v>7</v>
      </c>
      <c r="B34" s="258" t="inlineStr">
        <is>
          <t>БЦ.83.378</t>
        </is>
      </c>
      <c r="C34" s="367" t="inlineStr">
        <is>
          <t>Кабель медный 35кВ 1х50мм2</t>
        </is>
      </c>
      <c r="D34" s="359" t="inlineStr">
        <is>
          <t>км</t>
        </is>
      </c>
      <c r="E34" s="441">
        <f>3*1.1</f>
        <v/>
      </c>
      <c r="F34" s="196">
        <f>ROUND(I34/Прил.10!$D$13,2)</f>
        <v/>
      </c>
      <c r="G34" s="196">
        <f>ROUND(E34*F34,2)</f>
        <v/>
      </c>
      <c r="H34" s="197">
        <f>G34/$G$42</f>
        <v/>
      </c>
      <c r="I34" s="196" t="n">
        <v>1103422.25</v>
      </c>
      <c r="J34" s="196">
        <f>ROUND(I34*E34,2)</f>
        <v/>
      </c>
    </row>
    <row r="35" ht="14.25" customFormat="1" customHeight="1" s="269">
      <c r="A35" s="361" t="n"/>
      <c r="B35" s="200" t="n"/>
      <c r="C35" s="201" t="inlineStr">
        <is>
          <t>Итого основные материалы</t>
        </is>
      </c>
      <c r="D35" s="361" t="n"/>
      <c r="E35" s="445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9">
      <c r="A36" s="359" t="n">
        <v>8</v>
      </c>
      <c r="B36" s="242" t="inlineStr">
        <is>
          <t>08.3.08.02-0052</t>
        </is>
      </c>
      <c r="C36" s="367" t="inlineStr">
        <is>
          <t>Уголок горячекатаный, марка стали ВСт3кп2, размер 50х50х5 мм</t>
        </is>
      </c>
      <c r="D36" s="359" t="inlineStr">
        <is>
          <t>т</t>
        </is>
      </c>
      <c r="E36" s="441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9">
      <c r="A37" s="359" t="n">
        <v>9</v>
      </c>
      <c r="B37" s="242" t="inlineStr">
        <is>
          <t>14.4.02.09-0001</t>
        </is>
      </c>
      <c r="C37" s="367" t="inlineStr">
        <is>
          <t>Краска</t>
        </is>
      </c>
      <c r="D37" s="359" t="inlineStr">
        <is>
          <t>кг</t>
        </is>
      </c>
      <c r="E37" s="441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9">
      <c r="A38" s="359" t="n">
        <v>10</v>
      </c>
      <c r="B38" s="242" t="inlineStr">
        <is>
          <t>08.3.07.01-0076</t>
        </is>
      </c>
      <c r="C38" s="367" t="inlineStr">
        <is>
          <t>Прокат полосовой, горячекатаный, марка стали Ст3сп, ширина 50-200 мм, толщина 4-5 мм</t>
        </is>
      </c>
      <c r="D38" s="359" t="inlineStr">
        <is>
          <t>т</t>
        </is>
      </c>
      <c r="E38" s="441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9">
      <c r="A39" s="359" t="n">
        <v>11</v>
      </c>
      <c r="B39" s="242" t="inlineStr">
        <is>
          <t>01.7.06.07-0002</t>
        </is>
      </c>
      <c r="C39" s="367" t="inlineStr">
        <is>
          <t>Лента монтажная, тип ЛМ-5</t>
        </is>
      </c>
      <c r="D39" s="359" t="inlineStr">
        <is>
          <t>10 м</t>
        </is>
      </c>
      <c r="E39" s="441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9">
      <c r="A40" s="359" t="n">
        <v>12</v>
      </c>
      <c r="B40" s="242" t="inlineStr">
        <is>
          <t>14.4.03.03-0002</t>
        </is>
      </c>
      <c r="C40" s="367" t="inlineStr">
        <is>
          <t>Лак битумный БТ-123</t>
        </is>
      </c>
      <c r="D40" s="359" t="inlineStr">
        <is>
          <t>т</t>
        </is>
      </c>
      <c r="E40" s="441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9">
      <c r="A41" s="359" t="n"/>
      <c r="B41" s="359" t="n"/>
      <c r="C41" s="367" t="inlineStr">
        <is>
          <t>Итого прочие материалы</t>
        </is>
      </c>
      <c r="D41" s="359" t="n"/>
      <c r="E41" s="441" t="n"/>
      <c r="F41" s="369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9">
      <c r="A42" s="359" t="n"/>
      <c r="B42" s="359" t="n"/>
      <c r="C42" s="366" t="inlineStr">
        <is>
          <t>Итого по разделу «Материалы»</t>
        </is>
      </c>
      <c r="D42" s="359" t="n"/>
      <c r="E42" s="368" t="n"/>
      <c r="F42" s="369" t="n"/>
      <c r="G42" s="196">
        <f>G35+G41</f>
        <v/>
      </c>
      <c r="H42" s="370">
        <f>G42/$G$42</f>
        <v/>
      </c>
      <c r="I42" s="196" t="n"/>
      <c r="J42" s="196">
        <f>J35+J41</f>
        <v/>
      </c>
    </row>
    <row r="43" ht="14.25" customFormat="1" customHeight="1" s="269">
      <c r="A43" s="359" t="n"/>
      <c r="B43" s="359" t="n"/>
      <c r="C43" s="367" t="inlineStr">
        <is>
          <t>ИТОГО ПО РМ</t>
        </is>
      </c>
      <c r="D43" s="359" t="n"/>
      <c r="E43" s="368" t="n"/>
      <c r="F43" s="369" t="n"/>
      <c r="G43" s="196">
        <f>G14+G25+G42</f>
        <v/>
      </c>
      <c r="H43" s="370" t="n"/>
      <c r="I43" s="196" t="n"/>
      <c r="J43" s="196">
        <f>J14+J25+J42</f>
        <v/>
      </c>
    </row>
    <row r="44" ht="14.25" customFormat="1" customHeight="1" s="269">
      <c r="A44" s="359" t="n"/>
      <c r="B44" s="359" t="n"/>
      <c r="C44" s="367" t="inlineStr">
        <is>
          <t>Накладные расходы</t>
        </is>
      </c>
      <c r="D44" s="194">
        <f>ROUND(G44/(G$16+$G$14),2)</f>
        <v/>
      </c>
      <c r="E44" s="368" t="n"/>
      <c r="F44" s="369" t="n"/>
      <c r="G44" s="196" t="n">
        <v>1911.58</v>
      </c>
      <c r="H44" s="370" t="n"/>
      <c r="I44" s="196" t="n"/>
      <c r="J44" s="196">
        <f>ROUND(D44*(J14+J16),2)</f>
        <v/>
      </c>
    </row>
    <row r="45" ht="14.25" customFormat="1" customHeight="1" s="269">
      <c r="A45" s="359" t="n"/>
      <c r="B45" s="359" t="n"/>
      <c r="C45" s="367" t="inlineStr">
        <is>
          <t>Сметная прибыль</t>
        </is>
      </c>
      <c r="D45" s="194">
        <f>ROUND(G45/(G$14+G$16),2)</f>
        <v/>
      </c>
      <c r="E45" s="368" t="n"/>
      <c r="F45" s="369" t="n"/>
      <c r="G45" s="196" t="n">
        <v>1005.06</v>
      </c>
      <c r="H45" s="370" t="n"/>
      <c r="I45" s="196" t="n"/>
      <c r="J45" s="196">
        <f>ROUND(D45*(J14+J16),2)</f>
        <v/>
      </c>
    </row>
    <row r="46" ht="14.25" customFormat="1" customHeight="1" s="269">
      <c r="A46" s="359" t="n"/>
      <c r="B46" s="359" t="n"/>
      <c r="C46" s="367" t="inlineStr">
        <is>
          <t>Итого СМР (с НР и СП)</t>
        </is>
      </c>
      <c r="D46" s="359" t="n"/>
      <c r="E46" s="368" t="n"/>
      <c r="F46" s="369" t="n"/>
      <c r="G46" s="196">
        <f>G14+G25+G42+G44+G45</f>
        <v/>
      </c>
      <c r="H46" s="370" t="n"/>
      <c r="I46" s="196" t="n"/>
      <c r="J46" s="196">
        <f>J14+J25+J42+J44+J45</f>
        <v/>
      </c>
    </row>
    <row r="47" ht="14.25" customFormat="1" customHeight="1" s="269">
      <c r="A47" s="359" t="n"/>
      <c r="B47" s="359" t="n"/>
      <c r="C47" s="367" t="inlineStr">
        <is>
          <t>ВСЕГО СМР + ОБОРУДОВАНИЕ</t>
        </is>
      </c>
      <c r="D47" s="359" t="n"/>
      <c r="E47" s="368" t="n"/>
      <c r="F47" s="369" t="n"/>
      <c r="G47" s="196">
        <f>G46+G30</f>
        <v/>
      </c>
      <c r="H47" s="370" t="n"/>
      <c r="I47" s="196" t="n"/>
      <c r="J47" s="196">
        <f>J46+J30</f>
        <v/>
      </c>
    </row>
    <row r="48" ht="34.5" customFormat="1" customHeight="1" s="269">
      <c r="A48" s="359" t="n"/>
      <c r="B48" s="359" t="n"/>
      <c r="C48" s="367" t="inlineStr">
        <is>
          <t>ИТОГО ПОКАЗАТЕЛЬ НА ЕД. ИЗМ.</t>
        </is>
      </c>
      <c r="D48" s="359" t="inlineStr">
        <is>
          <t>1 км</t>
        </is>
      </c>
      <c r="E48" s="441" t="n">
        <v>1</v>
      </c>
      <c r="F48" s="369" t="n"/>
      <c r="G48" s="196">
        <f>G47/E48</f>
        <v/>
      </c>
      <c r="H48" s="370" t="n"/>
      <c r="I48" s="196" t="n"/>
      <c r="J48" s="196">
        <f>J47/E48</f>
        <v/>
      </c>
    </row>
    <row r="50" ht="14.25" customFormat="1" customHeight="1" s="269">
      <c r="A50" s="268" t="inlineStr">
        <is>
          <t>Составил ______________________    А.Р. Маркова</t>
        </is>
      </c>
    </row>
    <row r="51" ht="14.25" customFormat="1" customHeight="1" s="269">
      <c r="A51" s="271" t="inlineStr">
        <is>
          <t xml:space="preserve">                         (подпись, инициалы, фамилия)</t>
        </is>
      </c>
    </row>
    <row r="52" ht="14.25" customFormat="1" customHeight="1" s="269">
      <c r="A52" s="268" t="n"/>
    </row>
    <row r="53" ht="14.25" customFormat="1" customHeight="1" s="269">
      <c r="A53" s="268" t="inlineStr">
        <is>
          <t>Проверил ______________________        А.В. Костянецкая</t>
        </is>
      </c>
    </row>
    <row r="54" ht="14.25" customFormat="1" customHeight="1" s="269">
      <c r="A54" s="2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7" sqref="E17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5" t="inlineStr">
        <is>
          <t>Приложение №6</t>
        </is>
      </c>
    </row>
    <row r="2" ht="21.75" customHeight="1" s="300">
      <c r="A2" s="375" t="n"/>
      <c r="B2" s="375" t="n"/>
      <c r="C2" s="375" t="n"/>
      <c r="D2" s="375" t="n"/>
      <c r="E2" s="375" t="n"/>
      <c r="F2" s="375" t="n"/>
      <c r="G2" s="375" t="n"/>
    </row>
    <row r="3">
      <c r="A3" s="322" t="inlineStr">
        <is>
          <t>Расчет стоимости оборудования</t>
        </is>
      </c>
    </row>
    <row r="4">
      <c r="A4" s="376" t="inlineStr">
        <is>
          <t>Наименование разрабатываемого показателя УНЦ — КЛ 35 кВ (с медной жилой) сечение жилы 50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" customHeight="1" s="300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59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00">
      <c r="A9" s="220" t="n"/>
      <c r="B9" s="36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00">
      <c r="A10" s="359" t="n"/>
      <c r="B10" s="366" t="n"/>
      <c r="C10" s="367" t="inlineStr">
        <is>
          <t>ИТОГО ИНЖЕНЕРНОЕ ОБОРУДОВАНИЕ</t>
        </is>
      </c>
      <c r="D10" s="366" t="n"/>
      <c r="E10" s="148" t="n"/>
      <c r="F10" s="369" t="n"/>
      <c r="G10" s="369" t="n">
        <v>0</v>
      </c>
    </row>
    <row r="11">
      <c r="A11" s="359" t="n"/>
      <c r="B11" s="36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00">
      <c r="A12" s="359" t="n"/>
      <c r="B12" s="367" t="n"/>
      <c r="C12" s="367" t="inlineStr">
        <is>
          <t>ИТОГО ТЕХНОЛОГИЧЕСКОЕ ОБОРУДОВАНИЕ</t>
        </is>
      </c>
      <c r="D12" s="367" t="n"/>
      <c r="E12" s="380" t="n"/>
      <c r="F12" s="369" t="n"/>
      <c r="G12" s="196" t="n">
        <v>0</v>
      </c>
    </row>
    <row r="13" ht="19.5" customHeight="1" s="300">
      <c r="A13" s="359" t="n"/>
      <c r="B13" s="367" t="n"/>
      <c r="C13" s="367" t="inlineStr">
        <is>
          <t>Всего по разделу «Оборудование»</t>
        </is>
      </c>
      <c r="D13" s="367" t="n"/>
      <c r="E13" s="380" t="n"/>
      <c r="F13" s="369" t="n"/>
      <c r="G13" s="196">
        <f>G10+G12</f>
        <v/>
      </c>
    </row>
    <row r="14">
      <c r="A14" s="270" t="n"/>
      <c r="B14" s="151" t="n"/>
      <c r="C14" s="270" t="n"/>
      <c r="D14" s="270" t="n"/>
      <c r="E14" s="270" t="n"/>
      <c r="F14" s="270" t="n"/>
      <c r="G14" s="270" t="n"/>
    </row>
    <row r="15">
      <c r="A15" s="268" t="inlineStr">
        <is>
          <t>Составил ______________________    А.Р. Маркова</t>
        </is>
      </c>
      <c r="B15" s="269" t="n"/>
      <c r="C15" s="269" t="n"/>
      <c r="D15" s="270" t="n"/>
      <c r="E15" s="270" t="n"/>
      <c r="F15" s="270" t="n"/>
      <c r="G15" s="270" t="n"/>
    </row>
    <row r="16">
      <c r="A16" s="271" t="inlineStr">
        <is>
          <t xml:space="preserve">                         (подпись, инициалы, фамилия)</t>
        </is>
      </c>
      <c r="B16" s="269" t="n"/>
      <c r="C16" s="269" t="n"/>
      <c r="D16" s="270" t="n"/>
      <c r="E16" s="270" t="n"/>
      <c r="F16" s="270" t="n"/>
      <c r="G16" s="270" t="n"/>
    </row>
    <row r="17">
      <c r="A17" s="268" t="n"/>
      <c r="B17" s="269" t="n"/>
      <c r="C17" s="269" t="n"/>
      <c r="D17" s="270" t="n"/>
      <c r="E17" s="270" t="n"/>
      <c r="F17" s="270" t="n"/>
      <c r="G17" s="270" t="n"/>
    </row>
    <row r="18">
      <c r="A18" s="268" t="inlineStr">
        <is>
          <t>Проверил ______________________        А.В. Костянецкая</t>
        </is>
      </c>
      <c r="B18" s="269" t="n"/>
      <c r="C18" s="269" t="n"/>
      <c r="D18" s="270" t="n"/>
      <c r="E18" s="270" t="n"/>
      <c r="F18" s="270" t="n"/>
      <c r="G18" s="270" t="n"/>
    </row>
    <row r="19">
      <c r="A19" s="271" t="inlineStr">
        <is>
          <t xml:space="preserve">                        (подпись, инициалы, фамилия)</t>
        </is>
      </c>
      <c r="B19" s="269" t="n"/>
      <c r="C19" s="269" t="n"/>
      <c r="D19" s="270" t="n"/>
      <c r="E19" s="270" t="n"/>
      <c r="F19" s="270" t="n"/>
      <c r="G19" s="2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:D15"/>
    </sheetView>
  </sheetViews>
  <sheetFormatPr baseColWidth="8" defaultRowHeight="15"/>
  <cols>
    <col width="12.7109375" customWidth="1" style="300" min="1" max="1"/>
    <col width="22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63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31.5" customHeight="1" s="300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00">
      <c r="A6" s="302" t="inlineStr">
        <is>
          <t>Единица измерения  — 1 км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00">
      <c r="A10" s="352" t="n">
        <v>1</v>
      </c>
      <c r="B10" s="352" t="n">
        <v>2</v>
      </c>
      <c r="C10" s="352" t="n">
        <v>3</v>
      </c>
      <c r="D10" s="352" t="n">
        <v>4</v>
      </c>
    </row>
    <row r="11" ht="31.5" customHeight="1" s="300">
      <c r="A11" s="352" t="inlineStr">
        <is>
          <t>К2-02-4</t>
        </is>
      </c>
      <c r="B11" s="352" t="inlineStr">
        <is>
          <t xml:space="preserve">УНЦ КЛ 6 - 500 кВ (с медной жилой) </t>
        </is>
      </c>
      <c r="C11" s="296">
        <f>D5</f>
        <v/>
      </c>
      <c r="D11" s="308">
        <f>'Прил.4 РМ'!C41/1000</f>
        <v/>
      </c>
    </row>
    <row r="13">
      <c r="A13" s="268" t="inlineStr">
        <is>
          <t>Составил ______________________    А.Р. Маркова</t>
        </is>
      </c>
      <c r="B13" s="269" t="n"/>
      <c r="C13" s="269" t="n"/>
      <c r="D13" s="270" t="n"/>
    </row>
    <row r="14">
      <c r="A14" s="271" t="inlineStr">
        <is>
          <t xml:space="preserve">                         (подпись, инициалы, фамилия)</t>
        </is>
      </c>
      <c r="B14" s="269" t="n"/>
      <c r="C14" s="269" t="n"/>
      <c r="D14" s="270" t="n"/>
    </row>
    <row r="15">
      <c r="A15" s="268" t="n"/>
      <c r="B15" s="269" t="n"/>
      <c r="C15" s="269" t="n"/>
      <c r="D15" s="270" t="n"/>
    </row>
    <row r="16">
      <c r="A16" s="268" t="inlineStr">
        <is>
          <t>Проверил ______________________        А.В. Костянецкая</t>
        </is>
      </c>
      <c r="B16" s="269" t="n"/>
      <c r="C16" s="269" t="n"/>
      <c r="D16" s="270" t="n"/>
    </row>
    <row r="17" ht="20.25" customHeight="1" s="300">
      <c r="A17" s="271" t="inlineStr">
        <is>
          <t xml:space="preserve">                        (подпись, инициалы, фамилия)</t>
        </is>
      </c>
      <c r="B17" s="269" t="n"/>
      <c r="C17" s="269" t="n"/>
      <c r="D17" s="2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8.1406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32" t="inlineStr">
        <is>
          <t>Приложение № 10</t>
        </is>
      </c>
    </row>
    <row r="5" ht="18.75" customHeight="1" s="300">
      <c r="B5" s="172" t="n"/>
    </row>
    <row r="6" ht="15.75" customHeight="1" s="300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00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0">
      <c r="B10" s="352" t="n">
        <v>1</v>
      </c>
      <c r="C10" s="352" t="n">
        <v>2</v>
      </c>
      <c r="D10" s="352" t="n">
        <v>3</v>
      </c>
    </row>
    <row r="11" ht="31.5" customHeight="1" s="300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31.5" customHeight="1" s="300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31.5" customHeight="1" s="300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1.5" customHeight="1" s="300">
      <c r="B14" s="352" t="inlineStr">
        <is>
          <t>Индекс изменения сметной стоимости на 1 квартал 2023 года. ОБ</t>
        </is>
      </c>
      <c r="C14" s="352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0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00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0">
      <c r="B17" s="352" t="inlineStr">
        <is>
          <t>Пусконаладочные работы*</t>
        </is>
      </c>
      <c r="C17" s="352" t="n"/>
      <c r="D17" s="352" t="inlineStr">
        <is>
          <t>Расчет</t>
        </is>
      </c>
    </row>
    <row r="18" ht="31.5" customHeight="1" s="300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00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5" t="n">
        <v>0.002</v>
      </c>
    </row>
    <row r="20" ht="24" customHeight="1" s="300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5" t="n">
        <v>0.03</v>
      </c>
    </row>
    <row r="21" ht="18.75" customHeight="1" s="300">
      <c r="B21" s="233" t="n"/>
    </row>
    <row r="22" ht="18.75" customHeight="1" s="300">
      <c r="B22" s="233" t="n"/>
    </row>
    <row r="23" ht="18.75" customHeight="1" s="300">
      <c r="B23" s="233" t="n"/>
    </row>
    <row r="24" ht="18.75" customHeight="1" s="300">
      <c r="B24" s="233" t="n"/>
    </row>
    <row r="27">
      <c r="B27" s="268" t="inlineStr">
        <is>
          <t>Составил ______________________        Е.А. Князева</t>
        </is>
      </c>
      <c r="C27" s="269" t="n"/>
    </row>
    <row r="28">
      <c r="B28" s="271" t="inlineStr">
        <is>
          <t xml:space="preserve">                         (подпись, инициалы, фамилия)</t>
        </is>
      </c>
      <c r="C28" s="269" t="n"/>
    </row>
    <row r="29">
      <c r="B29" s="268" t="n"/>
      <c r="C29" s="269" t="n"/>
    </row>
    <row r="30">
      <c r="B30" s="268" t="inlineStr">
        <is>
          <t>Проверил ______________________        А.В. Костянецкая</t>
        </is>
      </c>
      <c r="C30" s="269" t="n"/>
    </row>
    <row r="31">
      <c r="B31" s="271" t="inlineStr">
        <is>
          <t xml:space="preserve">                        (подпись, инициалы, фамилия)</t>
        </is>
      </c>
      <c r="C31" s="2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1" sqref="F21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52" t="n"/>
      <c r="D10" s="352" t="n"/>
      <c r="E10" s="446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7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8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2025-01-24T12:05:00Z</dcterms:modified>
  <cp:lastModifiedBy>REDMIBOOK</cp:lastModifiedBy>
  <cp:lastPrinted>2023-11-30T02:59:48Z</cp:lastPrinted>
</cp:coreProperties>
</file>