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5" t="inlineStr">
        <is>
          <t>Наименование разрабатываемого показателя УНЦ - Муфта концевая 10 кВ сечением 95 мм2.</t>
        </is>
      </c>
    </row>
    <row r="8" ht="15.75" customHeight="1">
      <c r="B8" s="215" t="inlineStr">
        <is>
          <t>Сопоставимый уровень цен: 2 квартал 2018 года</t>
        </is>
      </c>
    </row>
    <row r="9" ht="15.75" customHeight="1">
      <c r="B9" s="215" t="inlineStr">
        <is>
          <t>Единица измерения  — 1 ед</t>
        </is>
      </c>
    </row>
    <row r="10">
      <c r="B10" s="215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47" t="n"/>
    </row>
    <row r="12" ht="96.75" customHeight="1">
      <c r="B12" s="233" t="n">
        <v>1</v>
      </c>
      <c r="C12" s="232" t="inlineStr">
        <is>
          <t>Наименование объекта-представителя</t>
        </is>
      </c>
      <c r="D12" s="23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3" t="n">
        <v>2</v>
      </c>
      <c r="C13" s="232" t="inlineStr">
        <is>
          <t>Наименование субъекта Российской Федерации</t>
        </is>
      </c>
      <c r="D13" s="233" t="inlineStr">
        <is>
          <t>Челябинская область</t>
        </is>
      </c>
    </row>
    <row r="14">
      <c r="B14" s="233" t="n">
        <v>3</v>
      </c>
      <c r="C14" s="232" t="inlineStr">
        <is>
          <t>Климатический район и подрайон</t>
        </is>
      </c>
      <c r="D14" s="233" t="inlineStr">
        <is>
          <t>IВ</t>
        </is>
      </c>
    </row>
    <row r="15">
      <c r="B15" s="233" t="n">
        <v>4</v>
      </c>
      <c r="C15" s="232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Муфта концевая 10 кВ сечением 95 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SUM(D18:D21)</f>
        <v/>
      </c>
      <c r="E17" s="158" t="n"/>
    </row>
    <row r="18">
      <c r="B18" s="146" t="inlineStr">
        <is>
          <t>6.1</t>
        </is>
      </c>
      <c r="C18" s="232" t="inlineStr">
        <is>
          <t>строительно-монтажные работы</t>
        </is>
      </c>
      <c r="D18" s="174" t="n">
        <v>14.89</v>
      </c>
    </row>
    <row r="19" ht="15.75" customHeight="1">
      <c r="B19" s="146" t="inlineStr">
        <is>
          <t>6.2</t>
        </is>
      </c>
      <c r="C19" s="232" t="inlineStr">
        <is>
          <t>оборудование и инвентарь</t>
        </is>
      </c>
      <c r="D19" s="174" t="n">
        <v>0</v>
      </c>
    </row>
    <row r="20" ht="16.5" customHeight="1">
      <c r="B20" s="146" t="inlineStr">
        <is>
          <t>6.3</t>
        </is>
      </c>
      <c r="C20" s="232" t="inlineStr">
        <is>
          <t>пусконаладочные работы</t>
        </is>
      </c>
      <c r="D20" s="174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4">
        <f>D18*2.5%+(D18+D18*2.5%)*2.9%</f>
        <v/>
      </c>
    </row>
    <row r="22">
      <c r="B22" s="233" t="n">
        <v>7</v>
      </c>
      <c r="C22" s="145" t="inlineStr">
        <is>
          <t>Сопоставимый уровень цен</t>
        </is>
      </c>
      <c r="D22" s="185" t="inlineStr">
        <is>
          <t xml:space="preserve">2 квартал 2018 года </t>
        </is>
      </c>
      <c r="E22" s="143" t="n"/>
    </row>
    <row r="23" ht="78.75" customHeight="1">
      <c r="B23" s="233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58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143" t="n"/>
    </row>
    <row r="25">
      <c r="B25" s="233" t="n">
        <v>10</v>
      </c>
      <c r="C25" s="232" t="inlineStr">
        <is>
          <t>Примечание</t>
        </is>
      </c>
      <c r="D25" s="233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3" t="inlineStr">
        <is>
          <t>Приложение № 2</t>
        </is>
      </c>
      <c r="K3" s="139" t="n"/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2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220.5" customHeight="1">
      <c r="B12" s="233" t="n">
        <v>1</v>
      </c>
      <c r="C12" s="233" t="inlineStr">
        <is>
          <t>Муфта концевая 10 кВ сечением 95 мм2</t>
        </is>
      </c>
      <c r="D12" s="146" t="inlineStr">
        <is>
          <t>02-01-05</t>
        </is>
      </c>
      <c r="E12" s="2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74" t="n"/>
      <c r="G12" s="174">
        <f>14886.5178/1000</f>
        <v/>
      </c>
      <c r="H12" s="174" t="n"/>
      <c r="I12" s="174" t="n"/>
      <c r="J12" s="174">
        <f>SUM(F12:I12)</f>
        <v/>
      </c>
    </row>
    <row r="13" ht="15" customHeight="1">
      <c r="B13" s="312" t="inlineStr">
        <is>
          <t>Всего по объекту:</t>
        </is>
      </c>
      <c r="C13" s="313" t="n"/>
      <c r="D13" s="313" t="n"/>
      <c r="E13" s="314" t="n"/>
      <c r="F13" s="183" t="n"/>
      <c r="G13" s="183">
        <f>SUM(G12)</f>
        <v/>
      </c>
      <c r="H13" s="183" t="n"/>
      <c r="I13" s="183" t="n"/>
      <c r="J13" s="183">
        <f>SUM(J12)</f>
        <v/>
      </c>
    </row>
    <row r="14" ht="15.75" customHeight="1">
      <c r="B14" s="315" t="inlineStr">
        <is>
          <t>Всего по объекту в сопоставимом уровне цен 2 кв. 2018 г:</t>
        </is>
      </c>
      <c r="C14" s="308" t="n"/>
      <c r="D14" s="308" t="n"/>
      <c r="E14" s="309" t="n"/>
      <c r="F14" s="184" t="n"/>
      <c r="G14" s="184">
        <f>G13</f>
        <v/>
      </c>
      <c r="H14" s="184" t="n"/>
      <c r="I14" s="184" t="n"/>
      <c r="J14" s="184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62" t="n"/>
      <c r="B4" s="162" t="n"/>
      <c r="C4" s="235" t="n"/>
    </row>
    <row r="5">
      <c r="A5" s="215" t="n"/>
    </row>
    <row r="6">
      <c r="A6" s="234" t="inlineStr">
        <is>
          <t>Наименование разрабатываемого показателя УНЦ -  Муфта концевая 10 кВ сечением 95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3" t="inlineStr">
        <is>
          <t>на ед.изм.</t>
        </is>
      </c>
      <c r="H9" s="233" t="inlineStr">
        <is>
          <t>общая</t>
        </is>
      </c>
    </row>
    <row r="10">
      <c r="A10" s="223" t="n">
        <v>1</v>
      </c>
      <c r="B10" s="223" t="n"/>
      <c r="C10" s="223" t="n">
        <v>2</v>
      </c>
      <c r="D10" s="223" t="inlineStr">
        <is>
          <t>З</t>
        </is>
      </c>
      <c r="E10" s="223" t="n">
        <v>4</v>
      </c>
      <c r="F10" s="223" t="n">
        <v>5</v>
      </c>
      <c r="G10" s="223" t="n">
        <v>6</v>
      </c>
      <c r="H10" s="223" t="n">
        <v>7</v>
      </c>
    </row>
    <row r="11" customFormat="1" s="150">
      <c r="A11" s="230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SUM(F12:F12)</f>
        <v/>
      </c>
      <c r="G11" s="10" t="n"/>
      <c r="H11" s="316">
        <f>SUM(H12:H12)</f>
        <v/>
      </c>
    </row>
    <row r="12">
      <c r="A12" s="240" t="n">
        <v>1</v>
      </c>
      <c r="B12" s="177" t="n"/>
      <c r="C12" s="165" t="inlineStr">
        <is>
          <t>1-3-8</t>
        </is>
      </c>
      <c r="D12" s="248" t="inlineStr">
        <is>
          <t>Затраты труда рабочих (средний разряд работы 3,8)</t>
        </is>
      </c>
      <c r="E12" s="240" t="inlineStr">
        <is>
          <t>чел.-ч</t>
        </is>
      </c>
      <c r="F12" s="240" t="n">
        <v>12.18</v>
      </c>
      <c r="G12" s="317" t="n">
        <v>9.4</v>
      </c>
      <c r="H12" s="32">
        <f>ROUND(F12*G12,2)</f>
        <v/>
      </c>
      <c r="M12" s="318" t="n"/>
    </row>
    <row r="13">
      <c r="A13" s="229" t="inlineStr">
        <is>
          <t>Затраты труда машинистов</t>
        </is>
      </c>
      <c r="B13" s="308" t="n"/>
      <c r="C13" s="308" t="n"/>
      <c r="D13" s="308" t="n"/>
      <c r="E13" s="309" t="n"/>
      <c r="F13" s="230" t="n"/>
      <c r="G13" s="180" t="n"/>
      <c r="H13" s="316">
        <f>H14</f>
        <v/>
      </c>
    </row>
    <row r="14">
      <c r="A14" s="240" t="n">
        <v>2</v>
      </c>
      <c r="B14" s="231" t="n"/>
      <c r="C14" s="165" t="n">
        <v>2</v>
      </c>
      <c r="D14" s="248" t="inlineStr">
        <is>
          <t>Затраты труда машинистов</t>
        </is>
      </c>
      <c r="E14" s="240" t="inlineStr">
        <is>
          <t>чел.-ч</t>
        </is>
      </c>
      <c r="F14" s="240" t="n">
        <v>9.880000000000001</v>
      </c>
      <c r="G14" s="32" t="n"/>
      <c r="H14" s="250" t="n">
        <v>133.36</v>
      </c>
    </row>
    <row r="15" customFormat="1" s="150">
      <c r="A15" s="230" t="inlineStr">
        <is>
          <t>Машины и механизмы</t>
        </is>
      </c>
      <c r="B15" s="308" t="n"/>
      <c r="C15" s="308" t="n"/>
      <c r="D15" s="308" t="n"/>
      <c r="E15" s="309" t="n"/>
      <c r="F15" s="230" t="n"/>
      <c r="G15" s="180" t="n"/>
      <c r="H15" s="316">
        <f>SUM(H16:H18)</f>
        <v/>
      </c>
    </row>
    <row r="16">
      <c r="A16" s="240" t="n">
        <v>3</v>
      </c>
      <c r="B16" s="231" t="n"/>
      <c r="C16" s="165" t="inlineStr">
        <is>
          <t>91.06.09-001</t>
        </is>
      </c>
      <c r="D16" s="248" t="inlineStr">
        <is>
          <t>Вышки телескопические 25 м</t>
        </is>
      </c>
      <c r="E16" s="240" t="inlineStr">
        <is>
          <t>маш.час</t>
        </is>
      </c>
      <c r="F16" s="240" t="n">
        <v>9.84</v>
      </c>
      <c r="G16" s="32" t="n">
        <v>142.7</v>
      </c>
      <c r="H16" s="32">
        <f>ROUND(F16*G16,2)</f>
        <v/>
      </c>
      <c r="I16" s="161" t="n"/>
      <c r="J16" s="161" t="n"/>
      <c r="L16" s="161" t="n"/>
    </row>
    <row r="17" ht="25.5" customFormat="1" customHeight="1" s="150">
      <c r="A17" s="240" t="n">
        <v>4</v>
      </c>
      <c r="B17" s="231" t="n"/>
      <c r="C17" s="165" t="inlineStr">
        <is>
          <t>91.05.05-015</t>
        </is>
      </c>
      <c r="D17" s="248" t="inlineStr">
        <is>
          <t>Краны на автомобильном ходу, грузоподъемность 16 т</t>
        </is>
      </c>
      <c r="E17" s="240" t="inlineStr">
        <is>
          <t>маш.час</t>
        </is>
      </c>
      <c r="F17" s="240" t="n">
        <v>0.02</v>
      </c>
      <c r="G17" s="32" t="n">
        <v>115.4</v>
      </c>
      <c r="H17" s="32">
        <f>ROUND(F17*G17,2)</f>
        <v/>
      </c>
      <c r="I17" s="161" t="n"/>
      <c r="J17" s="161" t="n"/>
      <c r="K17" s="170" t="n"/>
      <c r="L17" s="161" t="n"/>
    </row>
    <row r="18">
      <c r="A18" s="240" t="n">
        <v>5</v>
      </c>
      <c r="B18" s="231" t="n"/>
      <c r="C18" s="165" t="inlineStr">
        <is>
          <t>91.14.02-001</t>
        </is>
      </c>
      <c r="D18" s="248" t="inlineStr">
        <is>
          <t>Автомобили бортовые, грузоподъемность до 5 т</t>
        </is>
      </c>
      <c r="E18" s="240" t="inlineStr">
        <is>
          <t>маш.час</t>
        </is>
      </c>
      <c r="F18" s="240" t="n">
        <v>0.02</v>
      </c>
      <c r="G18" s="32" t="n">
        <v>65.70999999999999</v>
      </c>
      <c r="H18" s="32">
        <f>ROUND(F18*G18,2)</f>
        <v/>
      </c>
      <c r="I18" s="161" t="n"/>
      <c r="J18" s="161" t="n"/>
      <c r="L18" s="161" t="n"/>
    </row>
    <row r="19">
      <c r="A19" s="230" t="inlineStr">
        <is>
          <t>Материалы</t>
        </is>
      </c>
      <c r="B19" s="308" t="n"/>
      <c r="C19" s="308" t="n"/>
      <c r="D19" s="308" t="n"/>
      <c r="E19" s="309" t="n"/>
      <c r="F19" s="230" t="n"/>
      <c r="G19" s="180" t="n"/>
      <c r="H19" s="316">
        <f>SUM(H20:H23)</f>
        <v/>
      </c>
    </row>
    <row r="20">
      <c r="A20" s="7" t="n">
        <v>6</v>
      </c>
      <c r="B20" s="7" t="n"/>
      <c r="C20" s="240">
        <f>'Прил.5 Расчет СМР и ОБ'!B34</f>
        <v/>
      </c>
      <c r="D20" s="25" t="inlineStr">
        <is>
          <t>Муфта концевая 10 кВ сечением 95 мм2</t>
        </is>
      </c>
      <c r="E20" s="240" t="inlineStr">
        <is>
          <t>шт</t>
        </is>
      </c>
      <c r="F20" s="240" t="n">
        <v>2</v>
      </c>
      <c r="G20" s="25" t="n">
        <v>392.35</v>
      </c>
      <c r="H20" s="32">
        <f>ROUND(F20*G20,2)</f>
        <v/>
      </c>
    </row>
    <row r="21">
      <c r="A21" s="182" t="n">
        <v>7</v>
      </c>
      <c r="B21" s="231" t="n"/>
      <c r="C21" s="165" t="inlineStr">
        <is>
          <t>01.3.01.01-0001</t>
        </is>
      </c>
      <c r="D21" s="248" t="inlineStr">
        <is>
          <t>Бензин авиационный Б-70</t>
        </is>
      </c>
      <c r="E21" s="240" t="inlineStr">
        <is>
          <t>т</t>
        </is>
      </c>
      <c r="F21" s="240" t="n">
        <v>0.0008</v>
      </c>
      <c r="G21" s="32" t="n">
        <v>4488.4</v>
      </c>
      <c r="H21" s="32">
        <f>ROUND(F21*G21,2)</f>
        <v/>
      </c>
      <c r="I21" s="157" t="n"/>
      <c r="J21" s="161" t="n"/>
      <c r="K21" s="161" t="n"/>
    </row>
    <row r="22">
      <c r="A22" s="7" t="n">
        <v>8</v>
      </c>
      <c r="B22" s="231" t="n"/>
      <c r="C22" s="165" t="inlineStr">
        <is>
          <t>01.7.06.07-0002</t>
        </is>
      </c>
      <c r="D22" s="248" t="inlineStr">
        <is>
          <t>Лента монтажная, тип ЛМ-5</t>
        </is>
      </c>
      <c r="E22" s="240" t="inlineStr">
        <is>
          <t>10 м</t>
        </is>
      </c>
      <c r="F22" s="240" t="n">
        <v>0.048</v>
      </c>
      <c r="G22" s="32" t="n">
        <v>6.9</v>
      </c>
      <c r="H22" s="32">
        <f>ROUND(F22*G22,2)</f>
        <v/>
      </c>
      <c r="I22" s="157" t="n"/>
      <c r="J22" s="161" t="n"/>
      <c r="K22" s="161" t="n"/>
    </row>
    <row r="23">
      <c r="A23" s="182" t="n">
        <v>9</v>
      </c>
      <c r="B23" s="231" t="n"/>
      <c r="C23" s="165" t="inlineStr">
        <is>
          <t>01.3.01.05-0009</t>
        </is>
      </c>
      <c r="D23" s="248" t="inlineStr">
        <is>
          <t>Парафин нефтяной твердый Т-1</t>
        </is>
      </c>
      <c r="E23" s="240" t="inlineStr">
        <is>
          <t>т</t>
        </is>
      </c>
      <c r="F23" s="240" t="n">
        <v>2e-05</v>
      </c>
      <c r="G23" s="32" t="n">
        <v>8105.71</v>
      </c>
      <c r="H23" s="32">
        <f>ROUND(F23*G23,2)</f>
        <v/>
      </c>
      <c r="I23" s="157" t="n"/>
      <c r="J23" s="161" t="n"/>
      <c r="K23" s="161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2" t="inlineStr">
        <is>
          <t>Наименование разрабатываемого показателя УНЦ — Муфта концевая 10 кВ сечением 95 мм2.</t>
        </is>
      </c>
    </row>
    <row r="8">
      <c r="B8" s="236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9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7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65" t="n"/>
      <c r="D5" s="203" t="n"/>
      <c r="E5" s="203" t="n"/>
      <c r="F5" s="203" t="n"/>
      <c r="G5" s="203" t="n"/>
      <c r="H5" s="203" t="n"/>
      <c r="I5" s="203" t="n"/>
      <c r="J5" s="203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06" t="inlineStr">
        <is>
          <t>Муфта концевая 10 кВ сечением 95 мм2.</t>
        </is>
      </c>
    </row>
    <row r="7" ht="12.75" customFormat="1" customHeight="1" s="4">
      <c r="A7" s="206" t="inlineStr">
        <is>
          <t>Единица измерения  — 1 ед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9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0" t="inlineStr">
        <is>
          <t>на ед. изм.</t>
        </is>
      </c>
      <c r="G11" s="240" t="inlineStr">
        <is>
          <t>общая</t>
        </is>
      </c>
      <c r="H11" s="311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47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75" t="n"/>
      <c r="J13" s="175" t="n"/>
    </row>
    <row r="14" ht="25.5" customHeight="1">
      <c r="A14" s="240" t="n">
        <v>1</v>
      </c>
      <c r="B14" s="16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20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47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20">
        <f>SUM(E14:E14)</f>
        <v/>
      </c>
      <c r="F15" s="32" t="n"/>
      <c r="G15" s="32">
        <f>SUM(G14:G14)</f>
        <v/>
      </c>
      <c r="H15" s="251" t="n">
        <v>1</v>
      </c>
      <c r="I15" s="175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75" t="n"/>
      <c r="J16" s="175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20" t="n">
        <v>9.880000000000001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47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75" t="n"/>
      <c r="J18" s="175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75" t="n"/>
      <c r="J19" s="175" t="n"/>
    </row>
    <row r="20" ht="14.25" customFormat="1" customHeight="1" s="12">
      <c r="A20" s="240" t="n">
        <v>3</v>
      </c>
      <c r="B20" s="165" t="inlineStr">
        <is>
          <t>91.06.09-001</t>
        </is>
      </c>
      <c r="C20" s="248" t="inlineStr">
        <is>
          <t>Вышки телескопические 25 м</t>
        </is>
      </c>
      <c r="D20" s="240" t="inlineStr">
        <is>
          <t>маш.час</t>
        </is>
      </c>
      <c r="E20" s="321" t="n">
        <v>9.84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0" t="n"/>
      <c r="B21" s="240" t="n"/>
      <c r="C21" s="248" t="inlineStr">
        <is>
          <t>Итого основные машины и механизмы</t>
        </is>
      </c>
      <c r="D21" s="240" t="n"/>
      <c r="E21" s="320" t="n"/>
      <c r="F21" s="32" t="n"/>
      <c r="G21" s="32">
        <f>SUM(G20:G20)</f>
        <v/>
      </c>
      <c r="H21" s="251">
        <f>G21/G25</f>
        <v/>
      </c>
      <c r="I21" s="129" t="n"/>
      <c r="J21" s="32">
        <f>SUM(J20:J20)</f>
        <v/>
      </c>
    </row>
    <row r="22" outlineLevel="1" ht="25.5" customFormat="1" customHeight="1" s="12">
      <c r="A22" s="240" t="n">
        <v>4</v>
      </c>
      <c r="B22" s="165" t="inlineStr">
        <is>
          <t>91.05.05-015</t>
        </is>
      </c>
      <c r="C22" s="248" t="inlineStr">
        <is>
          <t>Краны на автомобильном ходу, грузоподъемность 16 т</t>
        </is>
      </c>
      <c r="D22" s="240" t="inlineStr">
        <is>
          <t>маш.час</t>
        </is>
      </c>
      <c r="E22" s="321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0" t="n">
        <v>5</v>
      </c>
      <c r="B23" s="165" t="inlineStr">
        <is>
          <t>91.14.02-001</t>
        </is>
      </c>
      <c r="C23" s="248" t="inlineStr">
        <is>
          <t>Автомобили бортовые, грузоподъемность до 5 т</t>
        </is>
      </c>
      <c r="D23" s="240" t="inlineStr">
        <is>
          <t>маш.час</t>
        </is>
      </c>
      <c r="E23" s="321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48" t="inlineStr">
        <is>
          <t>Итого прочие машины и механизмы</t>
        </is>
      </c>
      <c r="D24" s="240" t="n"/>
      <c r="E24" s="249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0" t="n"/>
      <c r="B25" s="240" t="n"/>
      <c r="C25" s="247" t="inlineStr">
        <is>
          <t>Итого по разделу «Машины и механизмы»</t>
        </is>
      </c>
      <c r="D25" s="240" t="n"/>
      <c r="E25" s="249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0" t="n"/>
      <c r="B26" s="247" t="inlineStr">
        <is>
          <t>Оборудование</t>
        </is>
      </c>
      <c r="C26" s="308" t="n"/>
      <c r="D26" s="308" t="n"/>
      <c r="E26" s="308" t="n"/>
      <c r="F26" s="308" t="n"/>
      <c r="G26" s="308" t="n"/>
      <c r="H26" s="309" t="n"/>
      <c r="I26" s="175" t="n"/>
      <c r="J26" s="175" t="n"/>
    </row>
    <row r="27">
      <c r="A27" s="240" t="n"/>
      <c r="B27" s="248" t="inlineStr">
        <is>
          <t>Основное оборудование</t>
        </is>
      </c>
      <c r="C27" s="308" t="n"/>
      <c r="D27" s="308" t="n"/>
      <c r="E27" s="308" t="n"/>
      <c r="F27" s="308" t="n"/>
      <c r="G27" s="308" t="n"/>
      <c r="H27" s="309" t="n"/>
      <c r="I27" s="175" t="n"/>
      <c r="J27" s="175" t="n"/>
    </row>
    <row r="28">
      <c r="A28" s="240" t="n"/>
      <c r="B28" s="240" t="n"/>
      <c r="C28" s="248" t="inlineStr">
        <is>
          <t>Итого основное оборудование</t>
        </is>
      </c>
      <c r="D28" s="240" t="n"/>
      <c r="E28" s="321" t="n"/>
      <c r="F28" s="250" t="n"/>
      <c r="G28" s="32" t="n">
        <v>0</v>
      </c>
      <c r="H28" s="125" t="n">
        <v>0</v>
      </c>
      <c r="I28" s="129" t="n"/>
      <c r="J28" s="32" t="n">
        <v>0</v>
      </c>
    </row>
    <row r="29">
      <c r="A29" s="240" t="n"/>
      <c r="B29" s="240" t="n"/>
      <c r="C29" s="248" t="inlineStr">
        <is>
          <t>Итого прочее оборудование</t>
        </is>
      </c>
      <c r="D29" s="240" t="n"/>
      <c r="E29" s="320" t="n"/>
      <c r="F29" s="250" t="n"/>
      <c r="G29" s="32" t="n">
        <v>0</v>
      </c>
      <c r="H29" s="125" t="n">
        <v>0</v>
      </c>
      <c r="I29" s="129" t="n"/>
      <c r="J29" s="32" t="n">
        <v>0</v>
      </c>
    </row>
    <row r="30">
      <c r="A30" s="240" t="n"/>
      <c r="B30" s="240" t="n"/>
      <c r="C30" s="247" t="inlineStr">
        <is>
          <t>Итого по разделу «Оборудование»</t>
        </is>
      </c>
      <c r="D30" s="240" t="n"/>
      <c r="E30" s="249" t="n"/>
      <c r="F30" s="250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0" t="n"/>
      <c r="B31" s="240" t="n"/>
      <c r="C31" s="248" t="inlineStr">
        <is>
          <t>в том числе технологическое оборудование</t>
        </is>
      </c>
      <c r="D31" s="240" t="n"/>
      <c r="E31" s="321" t="n"/>
      <c r="F31" s="250" t="n"/>
      <c r="G31" s="32">
        <f>'Прил.6 Расчет ОБ'!G12</f>
        <v/>
      </c>
      <c r="H31" s="251" t="n"/>
      <c r="I31" s="129" t="n"/>
      <c r="J31" s="32">
        <f>J30</f>
        <v/>
      </c>
    </row>
    <row r="32" ht="14.25" customFormat="1" customHeight="1" s="12">
      <c r="A32" s="240" t="n"/>
      <c r="B32" s="247" t="inlineStr">
        <is>
          <t>Материалы</t>
        </is>
      </c>
      <c r="C32" s="308" t="n"/>
      <c r="D32" s="308" t="n"/>
      <c r="E32" s="308" t="n"/>
      <c r="F32" s="308" t="n"/>
      <c r="G32" s="308" t="n"/>
      <c r="H32" s="309" t="n"/>
      <c r="I32" s="175" t="n"/>
      <c r="J32" s="175" t="n"/>
    </row>
    <row r="33" ht="14.25" customFormat="1" customHeight="1" s="12">
      <c r="A33" s="241" t="n"/>
      <c r="B33" s="243" t="inlineStr">
        <is>
          <t>Основные материалы</t>
        </is>
      </c>
      <c r="C33" s="322" t="n"/>
      <c r="D33" s="322" t="n"/>
      <c r="E33" s="322" t="n"/>
      <c r="F33" s="322" t="n"/>
      <c r="G33" s="322" t="n"/>
      <c r="H33" s="323" t="n"/>
      <c r="I33" s="176" t="n"/>
      <c r="J33" s="176" t="n"/>
    </row>
    <row r="34" ht="14.25" customFormat="1" customHeight="1" s="12">
      <c r="A34" s="240" t="n">
        <v>6</v>
      </c>
      <c r="B34" s="171" t="inlineStr">
        <is>
          <t>20.2.09.08-0026</t>
        </is>
      </c>
      <c r="C34" s="248" t="inlineStr">
        <is>
          <t>Муфта концевая 10 кВ сечением 95 мм2</t>
        </is>
      </c>
      <c r="D34" s="240" t="inlineStr">
        <is>
          <t>шт</t>
        </is>
      </c>
      <c r="E34" s="321" t="n">
        <v>2</v>
      </c>
      <c r="F34" s="250" t="n">
        <v>435.94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42" t="n"/>
      <c r="B35" s="136" t="n"/>
      <c r="C35" s="167" t="inlineStr">
        <is>
          <t>Итого основные материалы</t>
        </is>
      </c>
      <c r="D35" s="242" t="n"/>
      <c r="E35" s="324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0" t="n">
        <v>7</v>
      </c>
      <c r="B36" s="165" t="inlineStr">
        <is>
          <t>01.3.01.01-0001</t>
        </is>
      </c>
      <c r="C36" s="248" t="inlineStr">
        <is>
          <t>Бензин авиационный Б-70</t>
        </is>
      </c>
      <c r="D36" s="240" t="inlineStr">
        <is>
          <t>т</t>
        </is>
      </c>
      <c r="E36" s="321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0" t="n">
        <v>8</v>
      </c>
      <c r="B37" s="165" t="inlineStr">
        <is>
          <t>01.7.06.07-0002</t>
        </is>
      </c>
      <c r="C37" s="248" t="inlineStr">
        <is>
          <t>Лента монтажная, тип ЛМ-5</t>
        </is>
      </c>
      <c r="D37" s="240" t="inlineStr">
        <is>
          <t>10 м</t>
        </is>
      </c>
      <c r="E37" s="321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65" t="inlineStr">
        <is>
          <t>01.3.01.05-0009</t>
        </is>
      </c>
      <c r="C38" s="248" t="inlineStr">
        <is>
          <t>Парафин нефтяной твердый Т-1</t>
        </is>
      </c>
      <c r="D38" s="240" t="inlineStr">
        <is>
          <t>т</t>
        </is>
      </c>
      <c r="E38" s="321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2" t="n"/>
      <c r="B39" s="242" t="n"/>
      <c r="C39" s="167" t="inlineStr">
        <is>
          <t>Итого прочие материалы</t>
        </is>
      </c>
      <c r="D39" s="242" t="n"/>
      <c r="E39" s="324" t="n"/>
      <c r="F39" s="168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0" t="n"/>
      <c r="B40" s="240" t="n"/>
      <c r="C40" s="247" t="inlineStr">
        <is>
          <t>Итого по разделу «Материалы»</t>
        </is>
      </c>
      <c r="D40" s="240" t="n"/>
      <c r="E40" s="249" t="n"/>
      <c r="F40" s="250" t="n"/>
      <c r="G40" s="32">
        <f>G35+G39</f>
        <v/>
      </c>
      <c r="H40" s="251">
        <f>G40/$G$40</f>
        <v/>
      </c>
      <c r="I40" s="32" t="n"/>
      <c r="J40" s="32">
        <f>J35+J39</f>
        <v/>
      </c>
    </row>
    <row r="41" ht="14.25" customFormat="1" customHeight="1" s="12">
      <c r="A41" s="240" t="n"/>
      <c r="B41" s="240" t="n"/>
      <c r="C41" s="248" t="inlineStr">
        <is>
          <t>ИТОГО ПО РМ</t>
        </is>
      </c>
      <c r="D41" s="240" t="n"/>
      <c r="E41" s="249" t="n"/>
      <c r="F41" s="250" t="n"/>
      <c r="G41" s="32">
        <f>G15+G25+G40</f>
        <v/>
      </c>
      <c r="H41" s="251" t="n"/>
      <c r="I41" s="32" t="n"/>
      <c r="J41" s="32">
        <f>J15+J25+J40</f>
        <v/>
      </c>
    </row>
    <row r="42" ht="14.25" customFormat="1" customHeight="1" s="12">
      <c r="A42" s="240" t="n"/>
      <c r="B42" s="240" t="n"/>
      <c r="C42" s="248" t="inlineStr">
        <is>
          <t>Накладные расходы</t>
        </is>
      </c>
      <c r="D42" s="130">
        <f>ROUND(G42/(G$17+$G$15),2)</f>
        <v/>
      </c>
      <c r="E42" s="249" t="n"/>
      <c r="F42" s="250" t="n"/>
      <c r="G42" s="32" t="n">
        <v>240.42</v>
      </c>
      <c r="H42" s="251" t="n"/>
      <c r="I42" s="32" t="n"/>
      <c r="J42" s="32">
        <f>ROUND(D42*(J15+J17),2)</f>
        <v/>
      </c>
    </row>
    <row r="43" ht="14.25" customFormat="1" customHeight="1" s="12">
      <c r="A43" s="240" t="n"/>
      <c r="B43" s="240" t="n"/>
      <c r="C43" s="248" t="inlineStr">
        <is>
          <t>Сметная прибыль</t>
        </is>
      </c>
      <c r="D43" s="130">
        <f>ROUND(G43/(G$15+G$17),2)</f>
        <v/>
      </c>
      <c r="E43" s="249" t="n"/>
      <c r="F43" s="250" t="n"/>
      <c r="G43" s="32" t="n">
        <v>126.41</v>
      </c>
      <c r="H43" s="251" t="n"/>
      <c r="I43" s="32" t="n"/>
      <c r="J43" s="32">
        <f>ROUND(D43*(J15+J17),2)</f>
        <v/>
      </c>
    </row>
    <row r="44" ht="14.25" customFormat="1" customHeight="1" s="12">
      <c r="A44" s="240" t="n"/>
      <c r="B44" s="240" t="n"/>
      <c r="C44" s="248" t="inlineStr">
        <is>
          <t>Итого СМР (с НР и СП)</t>
        </is>
      </c>
      <c r="D44" s="240" t="n"/>
      <c r="E44" s="249" t="n"/>
      <c r="F44" s="250" t="n"/>
      <c r="G44" s="32">
        <f>G15+G25+G40+G42+G43</f>
        <v/>
      </c>
      <c r="H44" s="251" t="n"/>
      <c r="I44" s="32" t="n"/>
      <c r="J44" s="32">
        <f>J15+J25+J40+J42+J43</f>
        <v/>
      </c>
    </row>
    <row r="45" ht="14.25" customFormat="1" customHeight="1" s="12">
      <c r="A45" s="240" t="n"/>
      <c r="B45" s="240" t="n"/>
      <c r="C45" s="248" t="inlineStr">
        <is>
          <t>ВСЕГО СМР + ОБОРУДОВАНИЕ</t>
        </is>
      </c>
      <c r="D45" s="240" t="n"/>
      <c r="E45" s="249" t="n"/>
      <c r="F45" s="250" t="n"/>
      <c r="G45" s="32">
        <f>G44+G30</f>
        <v/>
      </c>
      <c r="H45" s="251" t="n"/>
      <c r="I45" s="32" t="n"/>
      <c r="J45" s="32">
        <f>J44+J30</f>
        <v/>
      </c>
    </row>
    <row r="46" ht="34.5" customFormat="1" customHeight="1" s="12">
      <c r="A46" s="240" t="n"/>
      <c r="B46" s="240" t="n"/>
      <c r="C46" s="248" t="inlineStr">
        <is>
          <t>ИТОГО ПОКАЗАТЕЛЬ НА ЕД. ИЗМ.</t>
        </is>
      </c>
      <c r="D46" s="240" t="inlineStr">
        <is>
          <t>1 ед</t>
        </is>
      </c>
      <c r="E46" s="321" t="n">
        <v>1</v>
      </c>
      <c r="F46" s="250" t="n"/>
      <c r="G46" s="32">
        <f>G45/E46</f>
        <v/>
      </c>
      <c r="H46" s="251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03" t="inlineStr">
        <is>
          <t>Расчет стоимости оборудования</t>
        </is>
      </c>
    </row>
    <row r="4">
      <c r="A4" s="257" t="inlineStr">
        <is>
          <t>Наименование разрабатываемого показателя УНЦ —Муфта концевая 10 кВ сечением 95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0" t="n"/>
      <c r="B10" s="247" t="n"/>
      <c r="C10" s="248" t="inlineStr">
        <is>
          <t>ИТОГО ИНЖЕНЕРНОЕ ОБОРУДОВАНИЕ</t>
        </is>
      </c>
      <c r="D10" s="247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1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1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К2-04-2</t>
        </is>
      </c>
      <c r="B11" s="233" t="inlineStr">
        <is>
          <t xml:space="preserve">УНЦ КЛ 6 - 500 кВ (с медной жилой) </t>
        </is>
      </c>
      <c r="C11" s="174">
        <f>D5</f>
        <v/>
      </c>
      <c r="D11" s="17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3" t="inlineStr">
        <is>
          <t>Приложение № 10</t>
        </is>
      </c>
    </row>
    <row r="5" ht="18.75" customHeight="1">
      <c r="B5" s="117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31.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31.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.7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5" customHeight="1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120" t="n">
        <v>0.002</v>
      </c>
    </row>
    <row r="20" ht="15.75" customHeight="1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4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6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87" t="inlineStr">
        <is>
          <t>№ пп.</t>
        </is>
      </c>
      <c r="B5" s="187" t="inlineStr">
        <is>
          <t>Наименование элемента</t>
        </is>
      </c>
      <c r="C5" s="187" t="inlineStr">
        <is>
          <t>Обозначение</t>
        </is>
      </c>
      <c r="D5" s="187" t="inlineStr">
        <is>
          <t>Формула</t>
        </is>
      </c>
      <c r="E5" s="187" t="inlineStr">
        <is>
          <t>Величина элемента</t>
        </is>
      </c>
      <c r="F5" s="187" t="inlineStr">
        <is>
          <t>Наименования обосновывающих документов</t>
        </is>
      </c>
      <c r="G5" s="138" t="n"/>
    </row>
    <row r="6" ht="15.75" customHeight="1">
      <c r="A6" s="187" t="n">
        <v>1</v>
      </c>
      <c r="B6" s="187" t="n">
        <v>2</v>
      </c>
      <c r="C6" s="187" t="n">
        <v>3</v>
      </c>
      <c r="D6" s="187" t="n">
        <v>4</v>
      </c>
      <c r="E6" s="187" t="n">
        <v>5</v>
      </c>
      <c r="F6" s="187" t="n">
        <v>6</v>
      </c>
      <c r="G6" s="138" t="n"/>
    </row>
    <row r="7" ht="110.25" customHeight="1">
      <c r="A7" s="188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88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73">
        <f>1973/12</f>
        <v/>
      </c>
      <c r="F8" s="189" t="inlineStr">
        <is>
          <t>Производственный календарь 2023 год
(40-часов.неделя)</t>
        </is>
      </c>
      <c r="G8" s="190" t="n"/>
    </row>
    <row r="9" ht="15.75" customHeight="1">
      <c r="A9" s="188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73" t="n">
        <v>1</v>
      </c>
      <c r="F9" s="189" t="n"/>
      <c r="G9" s="190" t="n"/>
    </row>
    <row r="10" ht="15.75" customHeight="1">
      <c r="A10" s="188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5" t="n">
        <v>3.8</v>
      </c>
      <c r="F10" s="189" t="inlineStr">
        <is>
          <t>РТМ</t>
        </is>
      </c>
      <c r="G10" s="190" t="n"/>
    </row>
    <row r="11" ht="78.75" customHeight="1">
      <c r="A11" s="188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6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3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27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2025-01-24T12:05:10Z</dcterms:modified>
  <cp:lastModifiedBy>112</cp:lastModifiedBy>
  <cp:lastPrinted>2023-12-01T06:32:53Z</cp:lastPrinted>
</cp:coreProperties>
</file>