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16" t="inlineStr">
        <is>
          <t>Приложение № 1</t>
        </is>
      </c>
    </row>
    <row r="4">
      <c r="B4" s="217" t="inlineStr">
        <is>
          <t>Сравнительная таблица отбора объекта-представителя</t>
        </is>
      </c>
    </row>
    <row r="5" ht="84.2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18" t="inlineStr">
        <is>
          <t>Наименование разрабатываемого показателя УНЦ - Муфта концевая 35 кВ сечением 95 мм2</t>
        </is>
      </c>
    </row>
    <row r="8">
      <c r="B8" s="218" t="inlineStr">
        <is>
          <t>Сопоставимый уровень цен: 3 квартал 2011 года</t>
        </is>
      </c>
    </row>
    <row r="9" ht="15.75" customHeight="1">
      <c r="B9" s="218" t="inlineStr">
        <is>
          <t>Единица измерения  — 1 ед</t>
        </is>
      </c>
    </row>
    <row r="10">
      <c r="B10" s="218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31.5" customHeight="1">
      <c r="B12" s="233" t="n">
        <v>1</v>
      </c>
      <c r="C12" s="238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238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238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238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 xml:space="preserve">Муфта концевая 35 кВ сечением 95 мм2 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8">
        <f>SUM(D18:D21)</f>
        <v/>
      </c>
      <c r="E17" s="163" t="n"/>
    </row>
    <row r="18">
      <c r="B18" s="151" t="inlineStr">
        <is>
          <t>6.1</t>
        </is>
      </c>
      <c r="C18" s="238" t="inlineStr">
        <is>
          <t>строительно-монтажные работы</t>
        </is>
      </c>
      <c r="D18" s="178" t="n">
        <v>22.71</v>
      </c>
    </row>
    <row r="19" ht="15.75" customHeight="1">
      <c r="B19" s="151" t="inlineStr">
        <is>
          <t>6.2</t>
        </is>
      </c>
      <c r="C19" s="238" t="inlineStr">
        <is>
          <t>оборудование и инвентарь</t>
        </is>
      </c>
      <c r="D19" s="178" t="n">
        <v>0</v>
      </c>
    </row>
    <row r="20" ht="16.5" customHeight="1">
      <c r="B20" s="151" t="inlineStr">
        <is>
          <t>6.3</t>
        </is>
      </c>
      <c r="C20" s="238" t="inlineStr">
        <is>
          <t>пусконаладочные работы</t>
        </is>
      </c>
      <c r="D20" s="178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78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188" t="inlineStr">
        <is>
          <t xml:space="preserve">3 квартал 2011 года 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63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8">
        <f>D23/D15</f>
        <v/>
      </c>
      <c r="E24" s="148" t="n"/>
    </row>
    <row r="25">
      <c r="B25" s="233" t="n">
        <v>10</v>
      </c>
      <c r="C25" s="238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16" t="inlineStr">
        <is>
          <t>Приложение № 2</t>
        </is>
      </c>
      <c r="K3" s="144" t="n"/>
    </row>
    <row r="4">
      <c r="B4" s="21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233" t="n">
        <v>1</v>
      </c>
      <c r="C12" s="233" t="inlineStr">
        <is>
          <t xml:space="preserve">Муфта концевая 35 кВ сечением 95 мм2 </t>
        </is>
      </c>
      <c r="D12" s="151" t="inlineStr">
        <is>
          <t>02-17-01</t>
        </is>
      </c>
      <c r="E12" s="233" t="inlineStr">
        <is>
          <t>Заходы КЛ-35 кВ</t>
        </is>
      </c>
      <c r="F12" s="178" t="n"/>
      <c r="G12" s="178">
        <f>22707.372/1000</f>
        <v/>
      </c>
      <c r="H12" s="178" t="n"/>
      <c r="I12" s="178" t="n"/>
      <c r="J12" s="178">
        <f>SUM(F12:I12)</f>
        <v/>
      </c>
    </row>
    <row r="13" ht="15" customHeight="1">
      <c r="B13" s="315" t="inlineStr">
        <is>
          <t>Всего по объекту:</t>
        </is>
      </c>
      <c r="C13" s="316" t="n"/>
      <c r="D13" s="316" t="n"/>
      <c r="E13" s="317" t="n"/>
      <c r="F13" s="186" t="n"/>
      <c r="G13" s="186">
        <f>SUM(G12)</f>
        <v/>
      </c>
      <c r="H13" s="186" t="n"/>
      <c r="I13" s="186" t="n"/>
      <c r="J13" s="186">
        <f>SUM(J12)</f>
        <v/>
      </c>
    </row>
    <row r="14" ht="15.75" customHeight="1">
      <c r="B14" s="318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87" t="n"/>
      <c r="G14" s="187">
        <f>G13</f>
        <v/>
      </c>
      <c r="H14" s="187" t="n"/>
      <c r="I14" s="187" t="n"/>
      <c r="J14" s="18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23" zoomScale="145" zoomScaleSheetLayoutView="145" workbookViewId="0">
      <selection activeCell="E32" sqref="E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16" t="inlineStr">
        <is>
          <t xml:space="preserve">Приложение № 3 </t>
        </is>
      </c>
    </row>
    <row r="3">
      <c r="A3" s="217" t="inlineStr">
        <is>
          <t>Объектная ресурсная ведомость</t>
        </is>
      </c>
    </row>
    <row r="4" ht="18.75" customHeight="1">
      <c r="A4" s="168" t="n"/>
      <c r="B4" s="168" t="n"/>
      <c r="C4" s="234" t="n"/>
    </row>
    <row r="5">
      <c r="A5" s="218" t="n"/>
    </row>
    <row r="6">
      <c r="A6" s="232" t="inlineStr">
        <is>
          <t>Наименование разрабатываемого показателя УНЦ -  Муфта концевая 35 кВ сечением 95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55">
      <c r="A11" s="236" t="inlineStr">
        <is>
          <t>Затраты труда рабочих</t>
        </is>
      </c>
      <c r="B11" s="311" t="n"/>
      <c r="C11" s="311" t="n"/>
      <c r="D11" s="311" t="n"/>
      <c r="E11" s="312" t="n"/>
      <c r="F11" s="319">
        <f>SUM(F12:F12)</f>
        <v/>
      </c>
      <c r="G11" s="10" t="n"/>
      <c r="H11" s="320">
        <f>SUM(H12:H12)</f>
        <v/>
      </c>
    </row>
    <row r="12">
      <c r="A12" s="247" t="n">
        <v>1</v>
      </c>
      <c r="B12" s="179" t="n"/>
      <c r="C12" s="135" t="inlineStr">
        <is>
          <t>1-4-0</t>
        </is>
      </c>
      <c r="D12" s="246" t="inlineStr">
        <is>
          <t>Затраты труда рабочих (средний разряд работы 4,0)</t>
        </is>
      </c>
      <c r="E12" s="247" t="inlineStr">
        <is>
          <t>чел.-ч</t>
        </is>
      </c>
      <c r="F12" s="247" t="n">
        <v>27.04</v>
      </c>
      <c r="G12" s="321" t="n">
        <v>9.619999999999999</v>
      </c>
      <c r="H12" s="127">
        <f>ROUND(F12*G12,2)</f>
        <v/>
      </c>
      <c r="M12" s="322" t="n"/>
    </row>
    <row r="13">
      <c r="A13" s="235" t="inlineStr">
        <is>
          <t>Затраты труда машинистов</t>
        </is>
      </c>
      <c r="B13" s="311" t="n"/>
      <c r="C13" s="311" t="n"/>
      <c r="D13" s="311" t="n"/>
      <c r="E13" s="312" t="n"/>
      <c r="F13" s="236" t="n"/>
      <c r="G13" s="182" t="n"/>
      <c r="H13" s="320">
        <f>H14</f>
        <v/>
      </c>
    </row>
    <row r="14">
      <c r="A14" s="247" t="n">
        <v>2</v>
      </c>
      <c r="B14" s="237" t="n"/>
      <c r="C14" s="135" t="n">
        <v>2</v>
      </c>
      <c r="D14" s="246" t="inlineStr">
        <is>
          <t>Затраты труда машинистов</t>
        </is>
      </c>
      <c r="E14" s="247" t="inlineStr">
        <is>
          <t>чел.-ч</t>
        </is>
      </c>
      <c r="F14" s="247" t="n">
        <v>0.48</v>
      </c>
      <c r="G14" s="32" t="n"/>
      <c r="H14" s="184" t="n">
        <v>6.03</v>
      </c>
    </row>
    <row r="15" customFormat="1" s="155">
      <c r="A15" s="236" t="inlineStr">
        <is>
          <t>Машины и механизмы</t>
        </is>
      </c>
      <c r="B15" s="311" t="n"/>
      <c r="C15" s="311" t="n"/>
      <c r="D15" s="311" t="n"/>
      <c r="E15" s="312" t="n"/>
      <c r="F15" s="236" t="n"/>
      <c r="G15" s="182" t="n"/>
      <c r="H15" s="320">
        <f>SUM(H16:H17)</f>
        <v/>
      </c>
    </row>
    <row r="16">
      <c r="A16" s="247" t="n">
        <v>3</v>
      </c>
      <c r="B16" s="237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247" t="n">
        <v>0.16</v>
      </c>
      <c r="G16" s="249" t="n">
        <v>115.4</v>
      </c>
      <c r="H16" s="127">
        <f>ROUND(F16*G16,2)</f>
        <v/>
      </c>
      <c r="I16" s="166" t="n"/>
      <c r="J16" s="166" t="n"/>
      <c r="L16" s="166" t="n"/>
    </row>
    <row r="17" customFormat="1" s="155">
      <c r="A17" s="247" t="n">
        <v>4</v>
      </c>
      <c r="B17" s="237" t="n"/>
      <c r="C17" s="135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247" t="n">
        <v>0.16</v>
      </c>
      <c r="G17" s="249" t="n">
        <v>65.70999999999999</v>
      </c>
      <c r="H17" s="127">
        <f>ROUND(F17*G17,2)</f>
        <v/>
      </c>
      <c r="I17" s="166" t="n"/>
      <c r="J17" s="166" t="n"/>
      <c r="K17" s="174" t="n"/>
      <c r="L17" s="166" t="n"/>
    </row>
    <row r="18">
      <c r="A18" s="236" t="inlineStr">
        <is>
          <t>Материалы</t>
        </is>
      </c>
      <c r="B18" s="311" t="n"/>
      <c r="C18" s="311" t="n"/>
      <c r="D18" s="311" t="n"/>
      <c r="E18" s="312" t="n"/>
      <c r="F18" s="236" t="n"/>
      <c r="G18" s="182" t="n"/>
      <c r="H18" s="320">
        <f>SUM(H19:H27)</f>
        <v/>
      </c>
    </row>
    <row r="19">
      <c r="A19" s="7" t="n">
        <v>5</v>
      </c>
      <c r="B19" s="7" t="n"/>
      <c r="C19" s="247" t="inlineStr">
        <is>
          <t>Прайс из СД ОП</t>
        </is>
      </c>
      <c r="D19" s="25" t="inlineStr">
        <is>
          <t xml:space="preserve">Муфта концевая 35 кВ сечением 95 мм2 </t>
        </is>
      </c>
      <c r="E19" s="247" t="inlineStr">
        <is>
          <t>шт</t>
        </is>
      </c>
      <c r="F19" s="247" t="n">
        <v>6</v>
      </c>
      <c r="G19" s="158" t="n">
        <v>563.09</v>
      </c>
      <c r="H19" s="127">
        <f>ROUND(F19*G19,2)</f>
        <v/>
      </c>
    </row>
    <row r="20" ht="25.5" customHeight="1">
      <c r="A20" s="185" t="n">
        <v>6</v>
      </c>
      <c r="B20" s="237" t="n"/>
      <c r="C20" s="135" t="inlineStr">
        <is>
          <t>10.3.02.03-0011</t>
        </is>
      </c>
      <c r="D20" s="246" t="inlineStr">
        <is>
          <t>Припои оловянно-свинцовые бессурьмянистые, марка ПОС30</t>
        </is>
      </c>
      <c r="E20" s="247" t="inlineStr">
        <is>
          <t>т</t>
        </is>
      </c>
      <c r="F20" s="247" t="n">
        <v>0.0048</v>
      </c>
      <c r="G20" s="32" t="n">
        <v>68050</v>
      </c>
      <c r="H20" s="127">
        <f>ROUND(F20*G20,2)</f>
        <v/>
      </c>
      <c r="I20" s="162" t="n"/>
      <c r="J20" s="166" t="n"/>
      <c r="K20" s="166" t="n"/>
    </row>
    <row r="21">
      <c r="A21" s="7" t="n">
        <v>7</v>
      </c>
      <c r="B21" s="237" t="n"/>
      <c r="C21" s="135" t="inlineStr">
        <is>
          <t>01.1.02.01-0003</t>
        </is>
      </c>
      <c r="D21" s="246" t="inlineStr">
        <is>
          <t>Асботекстолит, марка Г</t>
        </is>
      </c>
      <c r="E21" s="247" t="inlineStr">
        <is>
          <t>т</t>
        </is>
      </c>
      <c r="F21" s="247" t="n">
        <v>0.0005</v>
      </c>
      <c r="G21" s="32" t="n">
        <v>161000</v>
      </c>
      <c r="H21" s="127">
        <f>ROUND(F21*G21,2)</f>
        <v/>
      </c>
      <c r="I21" s="162" t="n"/>
      <c r="J21" s="166" t="n"/>
      <c r="K21" s="166" t="n"/>
    </row>
    <row r="22">
      <c r="A22" s="185" t="n">
        <v>8</v>
      </c>
      <c r="B22" s="237" t="n"/>
      <c r="C22" s="135" t="inlineStr">
        <is>
          <t>01.3.02.09-0022</t>
        </is>
      </c>
      <c r="D22" s="246" t="inlineStr">
        <is>
          <t>Пропан-бутан смесь техническая</t>
        </is>
      </c>
      <c r="E22" s="247" t="inlineStr">
        <is>
          <t>кг</t>
        </is>
      </c>
      <c r="F22" s="247" t="n">
        <v>10</v>
      </c>
      <c r="G22" s="32" t="n">
        <v>6.09</v>
      </c>
      <c r="H22" s="127">
        <f>ROUND(F22*G22,2)</f>
        <v/>
      </c>
      <c r="I22" s="162" t="n"/>
      <c r="J22" s="166" t="n"/>
      <c r="K22" s="166" t="n"/>
    </row>
    <row r="23" ht="25.5" customHeight="1">
      <c r="A23" s="7" t="n">
        <v>9</v>
      </c>
      <c r="B23" s="237" t="n"/>
      <c r="C23" s="135" t="inlineStr">
        <is>
          <t>10.2.02.08-0001</t>
        </is>
      </c>
      <c r="D23" s="246" t="inlineStr">
        <is>
          <t>Проволока медная, круглая, мягкая, электротехническая, диаметр 1,0-3,0 мм и выше</t>
        </is>
      </c>
      <c r="E23" s="247" t="inlineStr">
        <is>
          <t>т</t>
        </is>
      </c>
      <c r="F23" s="247" t="n">
        <v>0.0014</v>
      </c>
      <c r="G23" s="32" t="n">
        <v>37517</v>
      </c>
      <c r="H23" s="127">
        <f>ROUND(F23*G23,2)</f>
        <v/>
      </c>
      <c r="I23" s="162" t="n"/>
      <c r="J23" s="166" t="n"/>
      <c r="K23" s="166" t="n"/>
    </row>
    <row r="24">
      <c r="A24" s="185" t="n">
        <v>10</v>
      </c>
      <c r="B24" s="237" t="n"/>
      <c r="C24" s="135" t="inlineStr">
        <is>
          <t>14.4.02.09-0001</t>
        </is>
      </c>
      <c r="D24" s="246" t="inlineStr">
        <is>
          <t>Краска</t>
        </is>
      </c>
      <c r="E24" s="247" t="inlineStr">
        <is>
          <t>кг</t>
        </is>
      </c>
      <c r="F24" s="247" t="n">
        <v>0.8</v>
      </c>
      <c r="G24" s="32" t="n">
        <v>28.6</v>
      </c>
      <c r="H24" s="127">
        <f>ROUND(F24*G24,2)</f>
        <v/>
      </c>
      <c r="I24" s="162" t="n"/>
      <c r="J24" s="166" t="n"/>
      <c r="K24" s="166" t="n"/>
    </row>
    <row r="25">
      <c r="A25" s="7" t="n">
        <v>11</v>
      </c>
      <c r="B25" s="237" t="n"/>
      <c r="C25" s="135" t="inlineStr">
        <is>
          <t>20.1.02.06-0001</t>
        </is>
      </c>
      <c r="D25" s="246" t="inlineStr">
        <is>
          <t>Жир паяльный</t>
        </is>
      </c>
      <c r="E25" s="247" t="inlineStr">
        <is>
          <t>кг</t>
        </is>
      </c>
      <c r="F25" s="247" t="n">
        <v>0.12</v>
      </c>
      <c r="G25" s="32" t="n">
        <v>100.8</v>
      </c>
      <c r="H25" s="32">
        <f>ROUND(F25*G25,2)</f>
        <v/>
      </c>
      <c r="I25" s="162" t="n"/>
      <c r="J25" s="166" t="n"/>
      <c r="K25" s="166" t="n"/>
    </row>
    <row r="26">
      <c r="A26" s="185" t="n">
        <v>12</v>
      </c>
      <c r="B26" s="237" t="n"/>
      <c r="C26" s="135" t="inlineStr">
        <is>
          <t>01.3.01.05-0009</t>
        </is>
      </c>
      <c r="D26" s="246" t="inlineStr">
        <is>
          <t>Парафины нефтяные твердые марки Т-1</t>
        </is>
      </c>
      <c r="E26" s="247" t="inlineStr">
        <is>
          <t>т</t>
        </is>
      </c>
      <c r="F26" s="247" t="n">
        <v>0.0007</v>
      </c>
      <c r="G26" s="32" t="n">
        <v>8105.71</v>
      </c>
      <c r="H26" s="32">
        <f>ROUND(F26*G26,2)</f>
        <v/>
      </c>
      <c r="I26" s="162" t="n"/>
      <c r="J26" s="166" t="n"/>
      <c r="K26" s="166" t="n"/>
    </row>
    <row r="27">
      <c r="A27" s="185" t="n">
        <v>13</v>
      </c>
      <c r="B27" s="237" t="n"/>
      <c r="C27" s="135" t="inlineStr">
        <is>
          <t>01.7.20.08-0031</t>
        </is>
      </c>
      <c r="D27" s="246" t="inlineStr">
        <is>
          <t>Бязь суровая</t>
        </is>
      </c>
      <c r="E27" s="247" t="inlineStr">
        <is>
          <t>10 м2</t>
        </is>
      </c>
      <c r="F27" s="247" t="n">
        <v>0.02</v>
      </c>
      <c r="G27" s="32" t="n">
        <v>79.09999999999999</v>
      </c>
      <c r="H27" s="32">
        <f>ROUND(F27*G27,2)</f>
        <v/>
      </c>
      <c r="I27" s="162" t="n"/>
      <c r="J27" s="166" t="n"/>
      <c r="K27" s="166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6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15" t="inlineStr">
        <is>
          <t>Наименование разрабатываемого показателя УНЦ — Муфта концевая 35 кВ сечением 95 мм2</t>
        </is>
      </c>
    </row>
    <row r="8">
      <c r="B8" s="239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ОБ'!J43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ОБ'!E50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6" t="inlineStr">
        <is>
          <t>Расчет стоимости СМР и оборудования</t>
        </is>
      </c>
    </row>
    <row r="5" ht="12.75" customFormat="1" customHeight="1" s="4">
      <c r="A5" s="206" t="n"/>
      <c r="B5" s="206" t="n"/>
      <c r="C5" s="268" t="n"/>
      <c r="D5" s="206" t="n"/>
      <c r="E5" s="206" t="n"/>
      <c r="F5" s="206" t="n"/>
      <c r="G5" s="206" t="n"/>
      <c r="H5" s="206" t="n"/>
      <c r="I5" s="206" t="n"/>
      <c r="J5" s="20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09" t="inlineStr">
        <is>
          <t xml:space="preserve">Муфта концевая 35 кВ сечением 95 мм2 </t>
        </is>
      </c>
    </row>
    <row r="7" ht="12.75" customFormat="1" customHeight="1" s="4">
      <c r="A7" s="209" t="inlineStr">
        <is>
          <t>Единица измерения  — 1 ед</t>
        </is>
      </c>
      <c r="I7" s="215" t="n"/>
      <c r="J7" s="215" t="n"/>
    </row>
    <row r="8" ht="13.7" customFormat="1" customHeight="1" s="4">
      <c r="A8" s="209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1" t="n">
        <v>9</v>
      </c>
      <c r="J12" s="241" t="n">
        <v>10</v>
      </c>
      <c r="M12" s="12" t="n"/>
      <c r="N12" s="12" t="n"/>
    </row>
    <row r="13">
      <c r="A13" s="247" t="n"/>
      <c r="B13" s="245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32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45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4" t="n">
        <v>0.48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45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7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5" t="n">
        <v>0.16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5" t="n">
        <v>0.16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24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45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7" t="n"/>
      <c r="B25" s="245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24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5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28" t="n">
        <v>0</v>
      </c>
      <c r="I29" s="127" t="n"/>
      <c r="J29" s="32">
        <f>J28+J27</f>
        <v/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47" t="n"/>
      <c r="B31" s="245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1" t="n"/>
      <c r="B32" s="240" t="inlineStr">
        <is>
          <t>Основные материалы</t>
        </is>
      </c>
      <c r="C32" s="326" t="n"/>
      <c r="D32" s="326" t="n"/>
      <c r="E32" s="326" t="n"/>
      <c r="F32" s="326" t="n"/>
      <c r="G32" s="326" t="n"/>
      <c r="H32" s="327" t="n"/>
      <c r="I32" s="138" t="n"/>
      <c r="J32" s="138" t="n"/>
    </row>
    <row r="33" ht="14.25" customFormat="1" customHeight="1" s="12">
      <c r="A33" s="247" t="n">
        <v>5</v>
      </c>
      <c r="B33" s="175" t="inlineStr">
        <is>
          <t>БЦ.91.66</t>
        </is>
      </c>
      <c r="C33" s="165" t="inlineStr">
        <is>
          <t xml:space="preserve">Муфта концевая 35 кВ сечением 95 мм2 </t>
        </is>
      </c>
      <c r="D33" s="247" t="inlineStr">
        <is>
          <t>шт</t>
        </is>
      </c>
      <c r="E33" s="325" t="n">
        <v>6</v>
      </c>
      <c r="F33" s="249">
        <f>ROUND(I33/'Прил. 10'!$D$13,2)</f>
        <v/>
      </c>
      <c r="G33" s="32">
        <f>ROUND(E33*F33,2)</f>
        <v/>
      </c>
      <c r="H33" s="128">
        <f>G33/$G$44</f>
        <v/>
      </c>
      <c r="I33" s="32" t="n">
        <v>3151.88</v>
      </c>
      <c r="J33" s="32">
        <f>ROUND(I33*E33,2)</f>
        <v/>
      </c>
    </row>
    <row r="34" ht="14.25" customFormat="1" customHeight="1" s="12">
      <c r="A34" s="258" t="n"/>
      <c r="B34" s="140" t="n"/>
      <c r="C34" s="141" t="inlineStr">
        <is>
          <t>Итого основные материалы</t>
        </is>
      </c>
      <c r="D34" s="258" t="n"/>
      <c r="E34" s="328" t="n"/>
      <c r="F34" s="131" t="n"/>
      <c r="G34" s="131">
        <f>SUM(G33:G33)</f>
        <v/>
      </c>
      <c r="H34" s="128">
        <f>G34/$G$44</f>
        <v/>
      </c>
      <c r="I34" s="32" t="n"/>
      <c r="J34" s="131">
        <f>SUM(J33:J33)</f>
        <v/>
      </c>
    </row>
    <row r="35" outlineLevel="1" ht="25.5" customFormat="1" customHeight="1" s="12">
      <c r="A35" s="247" t="n">
        <v>6</v>
      </c>
      <c r="B35" s="135" t="inlineStr">
        <is>
          <t>10.3.02.03-0011</t>
        </is>
      </c>
      <c r="C35" s="246" t="inlineStr">
        <is>
          <t>Припои оловянно-свинцовые бессурьмянистые, марка ПОС30</t>
        </is>
      </c>
      <c r="D35" s="247" t="inlineStr">
        <is>
          <t>т</t>
        </is>
      </c>
      <c r="E35" s="325" t="n">
        <v>0.0048</v>
      </c>
      <c r="F35" s="249" t="n">
        <v>68050</v>
      </c>
      <c r="G35" s="32">
        <f>ROUND(E35*F35,2)</f>
        <v/>
      </c>
      <c r="H35" s="128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5" t="inlineStr">
        <is>
          <t>01.1.02.01-0003</t>
        </is>
      </c>
      <c r="C36" s="246" t="inlineStr">
        <is>
          <t>Асботекстолит, марка Г</t>
        </is>
      </c>
      <c r="D36" s="247" t="inlineStr">
        <is>
          <t>т</t>
        </is>
      </c>
      <c r="E36" s="325" t="n">
        <v>0.0005</v>
      </c>
      <c r="F36" s="249" t="n">
        <v>161000</v>
      </c>
      <c r="G36" s="32">
        <f>ROUND(E36*F36,2)</f>
        <v/>
      </c>
      <c r="H36" s="128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5" t="inlineStr">
        <is>
          <t>01.3.02.09-0022</t>
        </is>
      </c>
      <c r="C37" s="246" t="inlineStr">
        <is>
          <t>Пропан-бутан смесь техническая</t>
        </is>
      </c>
      <c r="D37" s="247" t="inlineStr">
        <is>
          <t>кг</t>
        </is>
      </c>
      <c r="E37" s="325" t="n">
        <v>10</v>
      </c>
      <c r="F37" s="249" t="n">
        <v>6.09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7" t="n">
        <v>9</v>
      </c>
      <c r="B38" s="135" t="inlineStr">
        <is>
          <t>10.2.02.08-0001</t>
        </is>
      </c>
      <c r="C38" s="246" t="inlineStr">
        <is>
          <t>Проволока медная, круглая, мягкая, электротехническая, диаметр 1,0-3,0 мм и выше</t>
        </is>
      </c>
      <c r="D38" s="247" t="inlineStr">
        <is>
          <t>т</t>
        </is>
      </c>
      <c r="E38" s="325" t="n">
        <v>0.0014</v>
      </c>
      <c r="F38" s="249" t="n">
        <v>37517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7" t="n">
        <v>10</v>
      </c>
      <c r="B39" s="135" t="inlineStr">
        <is>
          <t>14.4.02.09-0001</t>
        </is>
      </c>
      <c r="C39" s="246" t="inlineStr">
        <is>
          <t>Краска</t>
        </is>
      </c>
      <c r="D39" s="247" t="inlineStr">
        <is>
          <t>кг</t>
        </is>
      </c>
      <c r="E39" s="325" t="n">
        <v>0.8</v>
      </c>
      <c r="F39" s="249" t="n">
        <v>28.6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35" t="inlineStr">
        <is>
          <t>20.1.02.06-0001</t>
        </is>
      </c>
      <c r="C40" s="246" t="inlineStr">
        <is>
          <t>Жир паяльный</t>
        </is>
      </c>
      <c r="D40" s="247" t="inlineStr">
        <is>
          <t>кг</t>
        </is>
      </c>
      <c r="E40" s="325" t="n">
        <v>0.12</v>
      </c>
      <c r="F40" s="249" t="n">
        <v>100.8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35" t="inlineStr">
        <is>
          <t>01.3.01.05-0009</t>
        </is>
      </c>
      <c r="C41" s="246" t="inlineStr">
        <is>
          <t>Парафины нефтяные твердые марки Т-1</t>
        </is>
      </c>
      <c r="D41" s="247" t="inlineStr">
        <is>
          <t>т</t>
        </is>
      </c>
      <c r="E41" s="325" t="n">
        <v>0.0007</v>
      </c>
      <c r="F41" s="249" t="n">
        <v>8105.71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7" t="n">
        <v>13</v>
      </c>
      <c r="B42" s="135" t="inlineStr">
        <is>
          <t>01.7.20.08-0031</t>
        </is>
      </c>
      <c r="C42" s="246" t="inlineStr">
        <is>
          <t>Бязь суровая</t>
        </is>
      </c>
      <c r="D42" s="247" t="inlineStr">
        <is>
          <t>10 м2</t>
        </is>
      </c>
      <c r="E42" s="325" t="n">
        <v>0.02</v>
      </c>
      <c r="F42" s="249" t="n">
        <v>79.09999999999999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8" t="n"/>
      <c r="B43" s="258" t="n"/>
      <c r="C43" s="141" t="inlineStr">
        <is>
          <t>Итого прочие материалы</t>
        </is>
      </c>
      <c r="D43" s="258" t="n"/>
      <c r="E43" s="328" t="n"/>
      <c r="F43" s="171" t="n"/>
      <c r="G43" s="131">
        <f>SUM(G35:G42)</f>
        <v/>
      </c>
      <c r="H43" s="128">
        <f>G43/$G$44</f>
        <v/>
      </c>
      <c r="I43" s="32" t="n"/>
      <c r="J43" s="32">
        <f>SUM(J35:J42)</f>
        <v/>
      </c>
    </row>
    <row r="44" ht="14.25" customFormat="1" customHeight="1" s="12">
      <c r="A44" s="247" t="n"/>
      <c r="B44" s="247" t="n"/>
      <c r="C44" s="245" t="inlineStr">
        <is>
          <t>Итого по разделу «Материалы»</t>
        </is>
      </c>
      <c r="D44" s="247" t="n"/>
      <c r="E44" s="248" t="n"/>
      <c r="F44" s="249" t="n"/>
      <c r="G44" s="32">
        <f>G34+G43</f>
        <v/>
      </c>
      <c r="H44" s="250">
        <f>G44/$G$44</f>
        <v/>
      </c>
      <c r="I44" s="32" t="n"/>
      <c r="J44" s="32">
        <f>J34+J43</f>
        <v/>
      </c>
    </row>
    <row r="45" ht="14.25" customFormat="1" customHeight="1" s="12">
      <c r="A45" s="247" t="n"/>
      <c r="B45" s="247" t="n"/>
      <c r="C45" s="246" t="inlineStr">
        <is>
          <t>ИТОГО ПО РМ</t>
        </is>
      </c>
      <c r="D45" s="247" t="n"/>
      <c r="E45" s="248" t="n"/>
      <c r="F45" s="249" t="n"/>
      <c r="G45" s="32">
        <f>G15+G24+G44</f>
        <v/>
      </c>
      <c r="H45" s="250" t="n"/>
      <c r="I45" s="32" t="n"/>
      <c r="J45" s="32">
        <f>J15+J24+J44</f>
        <v/>
      </c>
    </row>
    <row r="46" ht="14.25" customFormat="1" customHeight="1" s="12">
      <c r="A46" s="247" t="n"/>
      <c r="B46" s="247" t="n"/>
      <c r="C46" s="246" t="inlineStr">
        <is>
          <t>Накладные расходы</t>
        </is>
      </c>
      <c r="D46" s="133">
        <f>ROUND(G46/(G$17+$G$15),2)</f>
        <v/>
      </c>
      <c r="E46" s="248" t="n"/>
      <c r="F46" s="249" t="n"/>
      <c r="G46" s="32" t="n">
        <v>256.22</v>
      </c>
      <c r="H46" s="250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46" t="inlineStr">
        <is>
          <t>Сметная прибыль</t>
        </is>
      </c>
      <c r="D47" s="133">
        <f>ROUND(G47/(G$15+G$17),2)</f>
        <v/>
      </c>
      <c r="E47" s="248" t="n"/>
      <c r="F47" s="249" t="n"/>
      <c r="G47" s="32" t="n">
        <v>134.71</v>
      </c>
      <c r="H47" s="250" t="n"/>
      <c r="I47" s="32" t="n"/>
      <c r="J47" s="32">
        <f>ROUND(D47*(J15+J17),2)</f>
        <v/>
      </c>
    </row>
    <row r="48" ht="14.25" customFormat="1" customHeight="1" s="12">
      <c r="A48" s="247" t="n"/>
      <c r="B48" s="247" t="n"/>
      <c r="C48" s="246" t="inlineStr">
        <is>
          <t>Итого СМР (с НР и СП)</t>
        </is>
      </c>
      <c r="D48" s="247" t="n"/>
      <c r="E48" s="248" t="n"/>
      <c r="F48" s="249" t="n"/>
      <c r="G48" s="32">
        <f>G15+G24+G44+G46+G47</f>
        <v/>
      </c>
      <c r="H48" s="250" t="n"/>
      <c r="I48" s="32" t="n"/>
      <c r="J48" s="32">
        <f>J15+J24+J44+J46+J47</f>
        <v/>
      </c>
    </row>
    <row r="49" ht="14.25" customFormat="1" customHeight="1" s="12">
      <c r="A49" s="247" t="n"/>
      <c r="B49" s="247" t="n"/>
      <c r="C49" s="246" t="inlineStr">
        <is>
          <t>ВСЕГО СМР + ОБОРУДОВАНИЕ</t>
        </is>
      </c>
      <c r="D49" s="247" t="n"/>
      <c r="E49" s="248" t="n"/>
      <c r="F49" s="249" t="n"/>
      <c r="G49" s="32">
        <f>G48+G29</f>
        <v/>
      </c>
      <c r="H49" s="250" t="n"/>
      <c r="I49" s="32" t="n"/>
      <c r="J49" s="32">
        <f>J48+J29</f>
        <v/>
      </c>
    </row>
    <row r="50" ht="34.5" customFormat="1" customHeight="1" s="12">
      <c r="A50" s="247" t="n"/>
      <c r="B50" s="247" t="n"/>
      <c r="C50" s="246" t="inlineStr">
        <is>
          <t>ИТОГО ПОКАЗАТЕЛЬ НА ЕД. ИЗМ.</t>
        </is>
      </c>
      <c r="D50" s="247" t="inlineStr">
        <is>
          <t>1 ед</t>
        </is>
      </c>
      <c r="E50" s="325" t="n">
        <v>1</v>
      </c>
      <c r="F50" s="249" t="n"/>
      <c r="G50" s="32">
        <f>G49/E50</f>
        <v/>
      </c>
      <c r="H50" s="250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06" t="inlineStr">
        <is>
          <t>Расчет стоимости оборудования</t>
        </is>
      </c>
    </row>
    <row r="4">
      <c r="A4" s="260" t="inlineStr">
        <is>
          <t xml:space="preserve">Наименование разрабатываемого показателя УНЦ — Муфта концевая 35 кВ сечением 95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45" t="n"/>
      <c r="C10" s="246" t="inlineStr">
        <is>
          <t>ИТОГО ИНЖЕНЕРНОЕ ОБОРУДОВАНИЕ</t>
        </is>
      </c>
      <c r="D10" s="245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К2-04-4</t>
        </is>
      </c>
      <c r="B11" s="233" t="inlineStr">
        <is>
          <t xml:space="preserve">УНЦ КЛ 6 - 500 кВ (с медной жилой) </t>
        </is>
      </c>
      <c r="C11" s="178">
        <f>D5</f>
        <v/>
      </c>
      <c r="D11" s="17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85546875" customWidth="1" min="3" max="3"/>
    <col width="32" customWidth="1" min="4" max="4"/>
  </cols>
  <sheetData>
    <row r="4" ht="15.75" customHeight="1">
      <c r="B4" s="216" t="inlineStr">
        <is>
          <t>Приложение № 10</t>
        </is>
      </c>
    </row>
    <row r="5" ht="18.75" customHeight="1">
      <c r="B5" s="117" t="n"/>
    </row>
    <row r="6" ht="15.75" customHeight="1">
      <c r="B6" s="217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31.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31.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.7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3" t="inlineStr">
        <is>
          <t>Пусконаладочные работы*</t>
        </is>
      </c>
      <c r="C17" s="233" t="n"/>
      <c r="D17" s="120" t="inlineStr">
        <is>
          <t>Расчет</t>
        </is>
      </c>
    </row>
    <row r="18" ht="31.5" customHeight="1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120" t="n">
        <v>0.002</v>
      </c>
    </row>
    <row r="20" ht="15.75" customHeight="1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7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1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1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77">
        <f>1973/12</f>
        <v/>
      </c>
      <c r="F8" s="192" t="inlineStr">
        <is>
          <t>Производственный календарь 2023 год
(40-часов.неделя)</t>
        </is>
      </c>
      <c r="G8" s="193" t="n"/>
    </row>
    <row r="9" ht="15.75" customHeight="1">
      <c r="A9" s="191" t="inlineStr">
        <is>
          <t>1.3</t>
        </is>
      </c>
      <c r="B9" s="192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77" t="n">
        <v>1</v>
      </c>
      <c r="F9" s="192" t="n"/>
      <c r="G9" s="193" t="n"/>
    </row>
    <row r="10" ht="15.75" customHeight="1">
      <c r="A10" s="191" t="inlineStr">
        <is>
          <t>1.4</t>
        </is>
      </c>
      <c r="B10" s="192" t="inlineStr">
        <is>
          <t>Средний разряд работ</t>
        </is>
      </c>
      <c r="C10" s="233" t="n"/>
      <c r="D10" s="233" t="n"/>
      <c r="E10" s="329" t="n">
        <v>4</v>
      </c>
      <c r="F10" s="192" t="inlineStr">
        <is>
          <t>РТМ</t>
        </is>
      </c>
      <c r="G10" s="193" t="n"/>
    </row>
    <row r="11" ht="78.75" customHeight="1">
      <c r="A11" s="191" t="inlineStr">
        <is>
          <t>1.5</t>
        </is>
      </c>
      <c r="B11" s="192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30" t="n">
        <v>1.34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196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31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2025-01-24T12:05:13Z</dcterms:modified>
  <cp:lastModifiedBy>112</cp:lastModifiedBy>
  <cp:lastPrinted>2023-12-01T06:34:51Z</cp:lastPrinted>
</cp:coreProperties>
</file>