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70" zoomScaleNormal="55" workbookViewId="0">
      <selection activeCell="D28" sqref="D28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41" t="inlineStr">
        <is>
          <t>Приложение № 1</t>
        </is>
      </c>
    </row>
    <row r="4">
      <c r="B4" s="242" t="inlineStr">
        <is>
          <t>Сравнительная таблица отбора объекта-представителя</t>
        </is>
      </c>
    </row>
    <row r="5" ht="84" customHeight="1" s="209">
      <c r="B5" s="2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8" t="n"/>
      <c r="C6" s="168" t="n"/>
      <c r="D6" s="168" t="n"/>
    </row>
    <row r="7" ht="64.5" customHeight="1" s="209">
      <c r="B7" s="243" t="inlineStr">
        <is>
          <t>Наименование разрабатываемого показателя УНЦ - КЛ 20 кВ (с медной жилой) сечение жилы 240 мм2</t>
        </is>
      </c>
    </row>
    <row r="8" ht="31.5" customHeight="1" s="209">
      <c r="B8" s="243" t="inlineStr">
        <is>
          <t>Сопоставимый уровень цен: 3 квартал 2011 года</t>
        </is>
      </c>
    </row>
    <row r="9" ht="15.75" customHeight="1" s="209">
      <c r="B9" s="243" t="inlineStr">
        <is>
          <t>Единица измерения  — 1 км</t>
        </is>
      </c>
    </row>
    <row r="10">
      <c r="B10" s="243" t="n"/>
    </row>
    <row r="11">
      <c r="B11" s="258" t="inlineStr">
        <is>
          <t>№ п/п</t>
        </is>
      </c>
      <c r="C11" s="258" t="inlineStr">
        <is>
          <t>Параметр</t>
        </is>
      </c>
      <c r="D11" s="258" t="inlineStr">
        <is>
          <t xml:space="preserve">Объект-представитель </t>
        </is>
      </c>
      <c r="E11" s="152" t="n"/>
    </row>
    <row r="12" ht="96.75" customHeight="1" s="209">
      <c r="B12" s="258" t="n">
        <v>1</v>
      </c>
      <c r="C12" s="223" t="inlineStr">
        <is>
          <t>Наименование объекта-представителя</t>
        </is>
      </c>
      <c r="D12" s="258" t="inlineStr">
        <is>
          <t>Комплексная реконструкция и техническое перевооружение ПС №20 Чесменская СПб</t>
        </is>
      </c>
    </row>
    <row r="13">
      <c r="B13" s="258" t="n">
        <v>2</v>
      </c>
      <c r="C13" s="223" t="inlineStr">
        <is>
          <t>Наименование субъекта Российской Федерации</t>
        </is>
      </c>
      <c r="D13" s="258" t="inlineStr">
        <is>
          <t>Ленинградская область</t>
        </is>
      </c>
    </row>
    <row r="14">
      <c r="B14" s="258" t="n">
        <v>3</v>
      </c>
      <c r="C14" s="223" t="inlineStr">
        <is>
          <t>Климатический район и подрайон</t>
        </is>
      </c>
      <c r="D14" s="258" t="inlineStr">
        <is>
          <t>IIВ</t>
        </is>
      </c>
    </row>
    <row r="15">
      <c r="B15" s="258" t="n">
        <v>4</v>
      </c>
      <c r="C15" s="223" t="inlineStr">
        <is>
          <t>Мощность объекта</t>
        </is>
      </c>
      <c r="D15" s="258" t="n">
        <v>1</v>
      </c>
    </row>
    <row r="16" ht="116.25" customHeight="1" s="209">
      <c r="B16" s="25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Кабель медный 20кВ 3х240</t>
        </is>
      </c>
    </row>
    <row r="17" ht="79.5" customHeight="1" s="209">
      <c r="B17" s="25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  <c r="E17" s="167" t="n"/>
    </row>
    <row r="18">
      <c r="B18" s="203" t="inlineStr">
        <is>
          <t>6.1</t>
        </is>
      </c>
      <c r="C18" s="223" t="inlineStr">
        <is>
          <t>строительно-монтажные работы</t>
        </is>
      </c>
      <c r="D18" s="207" t="n">
        <v>4533.54</v>
      </c>
    </row>
    <row r="19" ht="15.75" customHeight="1" s="209">
      <c r="B19" s="203" t="inlineStr">
        <is>
          <t>6.2</t>
        </is>
      </c>
      <c r="C19" s="223" t="inlineStr">
        <is>
          <t>оборудование и инвентарь</t>
        </is>
      </c>
      <c r="D19" s="207" t="n">
        <v>0</v>
      </c>
    </row>
    <row r="20" ht="16.5" customHeight="1" s="209">
      <c r="B20" s="203" t="inlineStr">
        <is>
          <t>6.3</t>
        </is>
      </c>
      <c r="C20" s="223" t="inlineStr">
        <is>
          <t>пусконаладочные работы</t>
        </is>
      </c>
      <c r="D20" s="207" t="n">
        <v>0</v>
      </c>
    </row>
    <row r="21" ht="35.25" customHeight="1" s="209">
      <c r="B21" s="203" t="inlineStr">
        <is>
          <t>6.4</t>
        </is>
      </c>
      <c r="C21" s="150" t="inlineStr">
        <is>
          <t>прочие и лимитированные затраты</t>
        </is>
      </c>
      <c r="D21" s="207">
        <f>D18*2.5%+(D18+D18*2.5%)*2.9%</f>
        <v/>
      </c>
    </row>
    <row r="22">
      <c r="B22" s="258" t="n">
        <v>7</v>
      </c>
      <c r="C22" s="150" t="inlineStr">
        <is>
          <t>Сопоставимый уровень цен</t>
        </is>
      </c>
      <c r="D22" s="208" t="inlineStr">
        <is>
          <t xml:space="preserve">3 квартал 2011 года </t>
        </is>
      </c>
      <c r="E22" s="148" t="n"/>
    </row>
    <row r="23" ht="123" customHeight="1" s="209">
      <c r="B23" s="25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167" t="n"/>
    </row>
    <row r="24" ht="60.75" customHeight="1" s="209">
      <c r="B24" s="25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148" t="n"/>
    </row>
    <row r="25" ht="48" customHeight="1" s="209">
      <c r="B25" s="258" t="n">
        <v>10</v>
      </c>
      <c r="C25" s="223" t="inlineStr">
        <is>
          <t>Примечание</t>
        </is>
      </c>
      <c r="D25" s="258" t="n"/>
    </row>
    <row r="26">
      <c r="B26" s="147" t="n"/>
      <c r="C26" s="146" t="n"/>
      <c r="D26" s="146" t="n"/>
    </row>
    <row r="27" ht="37.5" customHeight="1" s="209">
      <c r="B27" s="145" t="n"/>
    </row>
    <row r="28">
      <c r="B28" s="211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9.710937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41" t="inlineStr">
        <is>
          <t>Приложение № 2</t>
        </is>
      </c>
      <c r="K3" s="145" t="n"/>
    </row>
    <row r="4">
      <c r="B4" s="24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09">
      <c r="B6" s="243">
        <f>'Прил.1 Сравнит табл'!B7:D7</f>
        <v/>
      </c>
    </row>
    <row r="7">
      <c r="B7" s="243">
        <f>'Прил.1 Сравнит табл'!B9:D9</f>
        <v/>
      </c>
    </row>
    <row r="8" ht="18.75" customHeight="1" s="209">
      <c r="B8" s="121" t="n"/>
    </row>
    <row r="9" ht="15.75" customHeight="1" s="209">
      <c r="B9" s="258" t="inlineStr">
        <is>
          <t>№ п/п</t>
        </is>
      </c>
      <c r="C9" s="2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8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 s="209">
      <c r="B10" s="337" t="n"/>
      <c r="C10" s="337" t="n"/>
      <c r="D10" s="258" t="inlineStr">
        <is>
          <t>Номер сметы</t>
        </is>
      </c>
      <c r="E10" s="258" t="inlineStr">
        <is>
          <t>Наименование сметы</t>
        </is>
      </c>
      <c r="F10" s="258" t="inlineStr">
        <is>
          <t>Сметная стоимость в уровне цен 3 кв. 2011 г., тыс. руб.</t>
        </is>
      </c>
      <c r="G10" s="335" t="n"/>
      <c r="H10" s="335" t="n"/>
      <c r="I10" s="335" t="n"/>
      <c r="J10" s="336" t="n"/>
    </row>
    <row r="11" ht="49.5" customHeight="1" s="209">
      <c r="B11" s="338" t="n"/>
      <c r="C11" s="338" t="n"/>
      <c r="D11" s="338" t="n"/>
      <c r="E11" s="338" t="n"/>
      <c r="F11" s="258" t="inlineStr">
        <is>
          <t>Строительные работы</t>
        </is>
      </c>
      <c r="G11" s="258" t="inlineStr">
        <is>
          <t>Монтажные работы</t>
        </is>
      </c>
      <c r="H11" s="258" t="inlineStr">
        <is>
          <t>Оборудование</t>
        </is>
      </c>
      <c r="I11" s="258" t="inlineStr">
        <is>
          <t>Прочее</t>
        </is>
      </c>
      <c r="J11" s="258" t="inlineStr">
        <is>
          <t>Всего</t>
        </is>
      </c>
    </row>
    <row r="12">
      <c r="B12" s="258" t="n">
        <v>1</v>
      </c>
      <c r="C12" s="258" t="inlineStr">
        <is>
          <t>Кабель медный 20кВ 3х240</t>
        </is>
      </c>
      <c r="D12" s="203" t="inlineStr">
        <is>
          <t>02-17-01</t>
        </is>
      </c>
      <c r="E12" s="258" t="inlineStr">
        <is>
          <t>Заходы КЛ-35 кВ</t>
        </is>
      </c>
      <c r="F12" s="207" t="n"/>
      <c r="G12" s="207">
        <f>4533536.24/1000</f>
        <v/>
      </c>
      <c r="H12" s="207" t="n"/>
      <c r="I12" s="207" t="n"/>
      <c r="J12" s="207">
        <f>SUM(F12:I12)</f>
        <v/>
      </c>
    </row>
    <row r="13" ht="15" customHeight="1" s="209">
      <c r="B13" s="339" t="inlineStr">
        <is>
          <t>Всего по объекту:</t>
        </is>
      </c>
      <c r="C13" s="340" t="n"/>
      <c r="D13" s="340" t="n"/>
      <c r="E13" s="341" t="n"/>
      <c r="F13" s="205" t="n"/>
      <c r="G13" s="205">
        <f>SUM(G12)</f>
        <v/>
      </c>
      <c r="H13" s="205" t="n"/>
      <c r="I13" s="205" t="n"/>
      <c r="J13" s="205">
        <f>SUM(J12)</f>
        <v/>
      </c>
    </row>
    <row r="14" ht="15.75" customHeight="1" s="209">
      <c r="B14" s="342" t="inlineStr">
        <is>
          <t>Всего по объекту в сопоставимом уровне цен 3 кв. 2011 г:</t>
        </is>
      </c>
      <c r="C14" s="335" t="n"/>
      <c r="D14" s="335" t="n"/>
      <c r="E14" s="336" t="n"/>
      <c r="F14" s="206" t="n"/>
      <c r="G14" s="206">
        <f>G13</f>
        <v/>
      </c>
      <c r="H14" s="206" t="n"/>
      <c r="I14" s="206" t="n"/>
      <c r="J14" s="206">
        <f>J13</f>
        <v/>
      </c>
    </row>
    <row r="15" ht="15" customHeight="1" s="209"/>
    <row r="16" ht="15" customHeight="1" s="209"/>
    <row r="17" ht="15" customHeight="1" s="209"/>
    <row r="18" ht="15" customHeight="1" s="209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09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09">
      <c r="C20" s="199" t="n"/>
      <c r="D20" s="200" t="n"/>
      <c r="E20" s="200" t="n"/>
    </row>
    <row r="21" ht="15" customHeight="1" s="209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09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09"/>
    <row r="24" ht="15" customHeight="1" s="209"/>
    <row r="25" ht="15" customHeight="1" s="209"/>
    <row r="26" ht="15" customHeight="1" s="209"/>
    <row r="27" ht="15" customHeight="1" s="209"/>
    <row r="28" ht="15" customHeight="1" s="20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zoomScale="70" zoomScaleSheetLayoutView="70" workbookViewId="0">
      <selection activeCell="D30" sqref="D30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10"/>
    <col width="15" customWidth="1" style="211" min="11" max="11"/>
    <col width="9.140625" customWidth="1" style="211" min="12" max="12"/>
  </cols>
  <sheetData>
    <row r="2" s="209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</row>
    <row r="3">
      <c r="A3" s="241" t="inlineStr">
        <is>
          <t xml:space="preserve">Приложение № 3 </t>
        </is>
      </c>
    </row>
    <row r="4">
      <c r="A4" s="242" t="inlineStr">
        <is>
          <t>Объектная ресурсная ведомость</t>
        </is>
      </c>
    </row>
    <row r="5" ht="18.75" customHeight="1" s="209">
      <c r="A5" s="175" t="n"/>
      <c r="B5" s="175" t="n"/>
      <c r="C5" s="2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3" t="n"/>
    </row>
    <row r="7">
      <c r="A7" s="257" t="inlineStr">
        <is>
          <t>Наименование разрабатываемого показателя УНЦ -  КЛ 20 кВ (с медной жилой) сечение жилы 240 мм2</t>
        </is>
      </c>
    </row>
    <row r="8">
      <c r="A8" s="257" t="n"/>
      <c r="B8" s="257" t="n"/>
      <c r="C8" s="257" t="n"/>
      <c r="D8" s="257" t="n"/>
      <c r="E8" s="257" t="n"/>
      <c r="F8" s="257" t="n"/>
      <c r="G8" s="257" t="n"/>
      <c r="H8" s="257" t="n"/>
    </row>
    <row r="9" ht="38.25" customHeight="1" s="209">
      <c r="A9" s="258" t="inlineStr">
        <is>
          <t>п/п</t>
        </is>
      </c>
      <c r="B9" s="258" t="inlineStr">
        <is>
          <t>№ЛСР</t>
        </is>
      </c>
      <c r="C9" s="258" t="inlineStr">
        <is>
          <t>Код ресурса</t>
        </is>
      </c>
      <c r="D9" s="258" t="inlineStr">
        <is>
          <t>Наименование ресурса</t>
        </is>
      </c>
      <c r="E9" s="258" t="inlineStr">
        <is>
          <t>Ед. изм.</t>
        </is>
      </c>
      <c r="F9" s="258" t="inlineStr">
        <is>
          <t>Кол-во единиц по данным объекта-представителя</t>
        </is>
      </c>
      <c r="G9" s="258" t="inlineStr">
        <is>
          <t>Сметная стоимость в ценах на 01.01.2000 (руб.)</t>
        </is>
      </c>
      <c r="H9" s="336" t="n"/>
    </row>
    <row r="10" ht="40.5" customHeight="1" s="209">
      <c r="A10" s="338" t="n"/>
      <c r="B10" s="338" t="n"/>
      <c r="C10" s="338" t="n"/>
      <c r="D10" s="338" t="n"/>
      <c r="E10" s="338" t="n"/>
      <c r="F10" s="338" t="n"/>
      <c r="G10" s="258" t="inlineStr">
        <is>
          <t>на ед.изм.</t>
        </is>
      </c>
      <c r="H10" s="258" t="inlineStr">
        <is>
          <t>общая</t>
        </is>
      </c>
    </row>
    <row r="11">
      <c r="A11" s="251" t="n">
        <v>1</v>
      </c>
      <c r="B11" s="251" t="n"/>
      <c r="C11" s="251" t="n">
        <v>2</v>
      </c>
      <c r="D11" s="251" t="inlineStr">
        <is>
          <t>З</t>
        </is>
      </c>
      <c r="E11" s="251" t="n">
        <v>4</v>
      </c>
      <c r="F11" s="251" t="n">
        <v>5</v>
      </c>
      <c r="G11" s="251" t="n">
        <v>6</v>
      </c>
      <c r="H11" s="251" t="n">
        <v>7</v>
      </c>
    </row>
    <row r="12" customFormat="1" s="194">
      <c r="A12" s="261" t="inlineStr">
        <is>
          <t>Затраты труда рабочих</t>
        </is>
      </c>
      <c r="B12" s="335" t="n"/>
      <c r="C12" s="335" t="n"/>
      <c r="D12" s="335" t="n"/>
      <c r="E12" s="336" t="n"/>
      <c r="F12" s="343">
        <f>SUM(F13:F13)</f>
        <v/>
      </c>
      <c r="G12" s="10" t="n"/>
      <c r="H12" s="344">
        <f>SUM(H13:H13)</f>
        <v/>
      </c>
    </row>
    <row r="13">
      <c r="A13" s="289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89" t="inlineStr">
        <is>
          <t>чел.-ч</t>
        </is>
      </c>
      <c r="F13" s="271" t="n">
        <v>184</v>
      </c>
      <c r="G13" s="345" t="n">
        <v>9.4</v>
      </c>
      <c r="H13" s="182">
        <f>ROUND(F13*G13,2)</f>
        <v/>
      </c>
      <c r="M13" s="346" t="n"/>
    </row>
    <row r="14">
      <c r="A14" s="260" t="inlineStr">
        <is>
          <t>Затраты труда машинистов</t>
        </is>
      </c>
      <c r="B14" s="335" t="n"/>
      <c r="C14" s="335" t="n"/>
      <c r="D14" s="335" t="n"/>
      <c r="E14" s="336" t="n"/>
      <c r="F14" s="261" t="n"/>
      <c r="G14" s="157" t="n"/>
      <c r="H14" s="344">
        <f>H15</f>
        <v/>
      </c>
    </row>
    <row r="15">
      <c r="A15" s="289" t="n">
        <v>2</v>
      </c>
      <c r="B15" s="262" t="n"/>
      <c r="C15" s="177" t="n">
        <v>2</v>
      </c>
      <c r="D15" s="171" t="inlineStr">
        <is>
          <t>Затраты труда машинистов</t>
        </is>
      </c>
      <c r="E15" s="289" t="inlineStr">
        <is>
          <t>чел.-ч</t>
        </is>
      </c>
      <c r="F15" s="289" t="n">
        <v>53.6</v>
      </c>
      <c r="G15" s="169" t="n"/>
      <c r="H15" s="347" t="n">
        <v>723.6</v>
      </c>
    </row>
    <row r="16" customFormat="1" s="194">
      <c r="A16" s="261" t="inlineStr">
        <is>
          <t>Машины и механизмы</t>
        </is>
      </c>
      <c r="B16" s="335" t="n"/>
      <c r="C16" s="335" t="n"/>
      <c r="D16" s="335" t="n"/>
      <c r="E16" s="336" t="n"/>
      <c r="F16" s="261" t="n"/>
      <c r="G16" s="157" t="n"/>
      <c r="H16" s="344">
        <f>SUM(H17:H20)</f>
        <v/>
      </c>
    </row>
    <row r="17" ht="25.5" customHeight="1" s="209">
      <c r="A17" s="289" t="n">
        <v>3</v>
      </c>
      <c r="B17" s="262" t="n"/>
      <c r="C17" s="177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89" t="inlineStr">
        <is>
          <t>маш.час</t>
        </is>
      </c>
      <c r="F17" s="289" t="n">
        <v>26.8</v>
      </c>
      <c r="G17" s="178" t="n">
        <v>115.4</v>
      </c>
      <c r="H17" s="182">
        <f>ROUND(F17*G17,2)</f>
        <v/>
      </c>
      <c r="I17" s="185" t="n"/>
      <c r="J17" s="185" t="n"/>
      <c r="L17" s="185" t="n"/>
    </row>
    <row r="18" customFormat="1" s="194">
      <c r="A18" s="289" t="n">
        <v>4</v>
      </c>
      <c r="B18" s="262" t="n"/>
      <c r="C18" s="177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89" t="inlineStr">
        <is>
          <t>маш.час</t>
        </is>
      </c>
      <c r="F18" s="289" t="n">
        <v>26.8</v>
      </c>
      <c r="G18" s="178" t="n">
        <v>80.44</v>
      </c>
      <c r="H18" s="182">
        <f>ROUND(F18*G18,2)</f>
        <v/>
      </c>
      <c r="I18" s="185" t="n"/>
      <c r="J18" s="185" t="n"/>
      <c r="K18" s="186" t="n"/>
      <c r="L18" s="185" t="n"/>
    </row>
    <row r="19" ht="25.5" customHeight="1" s="209">
      <c r="A19" s="289" t="n">
        <v>5</v>
      </c>
      <c r="B19" s="262" t="n"/>
      <c r="C19" s="177" t="inlineStr">
        <is>
          <t>91.06.03-062</t>
        </is>
      </c>
      <c r="D19" s="171" t="inlineStr">
        <is>
          <t>Лебедки электрические тяговым усилием до 31,39 кН (3,2 т)</t>
        </is>
      </c>
      <c r="E19" s="289" t="inlineStr">
        <is>
          <t>маш.час</t>
        </is>
      </c>
      <c r="F19" s="289" t="n">
        <v>39.7</v>
      </c>
      <c r="G19" s="178" t="n">
        <v>6.9</v>
      </c>
      <c r="H19" s="182">
        <f>ROUND(F19*G19,2)</f>
        <v/>
      </c>
      <c r="I19" s="185" t="n"/>
      <c r="J19" s="185" t="n"/>
      <c r="L19" s="185" t="n"/>
    </row>
    <row r="20">
      <c r="A20" s="289" t="n">
        <v>6</v>
      </c>
      <c r="B20" s="262" t="n"/>
      <c r="C20" s="177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89" t="inlineStr">
        <is>
          <t>маш.час</t>
        </is>
      </c>
      <c r="F20" s="289" t="n">
        <v>39.7</v>
      </c>
      <c r="G20" s="178" t="n">
        <v>0.9</v>
      </c>
      <c r="H20" s="182">
        <f>ROUND(F20*G20,2)</f>
        <v/>
      </c>
      <c r="I20" s="185" t="n"/>
      <c r="J20" s="185" t="n"/>
      <c r="L20" s="185" t="n"/>
    </row>
    <row r="21">
      <c r="A21" s="261" t="inlineStr">
        <is>
          <t>Материалы</t>
        </is>
      </c>
      <c r="B21" s="335" t="n"/>
      <c r="C21" s="335" t="n"/>
      <c r="D21" s="335" t="n"/>
      <c r="E21" s="336" t="n"/>
      <c r="F21" s="261" t="n"/>
      <c r="G21" s="157" t="n"/>
      <c r="H21" s="344">
        <f>SUM(H22:H27)</f>
        <v/>
      </c>
    </row>
    <row r="22">
      <c r="A22" s="188" t="n">
        <v>7</v>
      </c>
      <c r="B22" s="188" t="n"/>
      <c r="C22" s="289" t="inlineStr">
        <is>
          <t>Прайс из СД ОП</t>
        </is>
      </c>
      <c r="D22" s="187" t="inlineStr">
        <is>
          <t>Кабель медный 20кВ 3х240</t>
        </is>
      </c>
      <c r="E22" s="289">
        <f>'Прил.5 Расчет СМР и ОБ'!D34</f>
        <v/>
      </c>
      <c r="F22" s="289">
        <f>'Прил.5 Расчет СМР и ОБ'!E34</f>
        <v/>
      </c>
      <c r="G22" s="187">
        <f>'Прил.5 Расчет СМР и ОБ'!F34</f>
        <v/>
      </c>
      <c r="H22" s="182">
        <f>ROUND(F22*G22,2)</f>
        <v/>
      </c>
    </row>
    <row r="23" ht="25.5" customHeight="1" s="209">
      <c r="A23" s="172" t="n">
        <v>8</v>
      </c>
      <c r="B23" s="262" t="n"/>
      <c r="C23" s="177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89" t="inlineStr">
        <is>
          <t>т</t>
        </is>
      </c>
      <c r="F23" s="289" t="n">
        <v>0.1</v>
      </c>
      <c r="G23" s="169" t="n">
        <v>5763</v>
      </c>
      <c r="H23" s="182">
        <f>ROUND(F23*G23,2)</f>
        <v/>
      </c>
      <c r="I23" s="166" t="n"/>
      <c r="J23" s="185" t="n"/>
      <c r="K23" s="185" t="n"/>
    </row>
    <row r="24">
      <c r="A24" s="188" t="n">
        <v>9</v>
      </c>
      <c r="B24" s="262" t="n"/>
      <c r="C24" s="177" t="inlineStr">
        <is>
          <t>14.4.02.09-0001</t>
        </is>
      </c>
      <c r="D24" s="171" t="inlineStr">
        <is>
          <t>Краска</t>
        </is>
      </c>
      <c r="E24" s="289" t="inlineStr">
        <is>
          <t>кг</t>
        </is>
      </c>
      <c r="F24" s="289" t="n">
        <v>2.5</v>
      </c>
      <c r="G24" s="169" t="n">
        <v>28.6</v>
      </c>
      <c r="H24" s="182">
        <f>ROUND(F24*G24,2)</f>
        <v/>
      </c>
      <c r="I24" s="166" t="n"/>
      <c r="J24" s="185" t="n"/>
      <c r="K24" s="185" t="n"/>
    </row>
    <row r="25" ht="25.5" customHeight="1" s="209">
      <c r="A25" s="172" t="n">
        <v>10</v>
      </c>
      <c r="B25" s="262" t="n"/>
      <c r="C25" s="177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89" t="inlineStr">
        <is>
          <t>т</t>
        </is>
      </c>
      <c r="F25" s="289" t="n">
        <v>0.01</v>
      </c>
      <c r="G25" s="169" t="n">
        <v>5000</v>
      </c>
      <c r="H25" s="182">
        <f>ROUND(F25*G25,2)</f>
        <v/>
      </c>
      <c r="I25" s="166" t="n"/>
      <c r="J25" s="185" t="n"/>
      <c r="K25" s="185" t="n"/>
    </row>
    <row r="26">
      <c r="A26" s="188" t="n">
        <v>11</v>
      </c>
      <c r="B26" s="262" t="n"/>
      <c r="C26" s="177" t="inlineStr">
        <is>
          <t>01.7.06.07-0002</t>
        </is>
      </c>
      <c r="D26" s="171" t="inlineStr">
        <is>
          <t>Лента монтажная, тип ЛМ-5</t>
        </is>
      </c>
      <c r="E26" s="289" t="inlineStr">
        <is>
          <t>10 м</t>
        </is>
      </c>
      <c r="F26" s="289" t="n">
        <v>0.96</v>
      </c>
      <c r="G26" s="169" t="n">
        <v>6.9</v>
      </c>
      <c r="H26" s="182">
        <f>ROUND(F26*G26,2)</f>
        <v/>
      </c>
      <c r="I26" s="166" t="n"/>
      <c r="J26" s="185" t="n"/>
      <c r="K26" s="185" t="n"/>
    </row>
    <row r="27">
      <c r="A27" s="172" t="n">
        <v>12</v>
      </c>
      <c r="B27" s="262" t="n"/>
      <c r="C27" s="177" t="inlineStr">
        <is>
          <t>14.4.03.03-0002</t>
        </is>
      </c>
      <c r="D27" s="171" t="inlineStr">
        <is>
          <t>Лак битумный БТ-123</t>
        </is>
      </c>
      <c r="E27" s="289" t="inlineStr">
        <is>
          <t>т</t>
        </is>
      </c>
      <c r="F27" s="289" t="n">
        <v>0.0005999999999999999</v>
      </c>
      <c r="G27" s="169" t="n">
        <v>7826.9</v>
      </c>
      <c r="H27" s="182">
        <f>ROUND(F27*G27,2)</f>
        <v/>
      </c>
      <c r="I27" s="166" t="n"/>
      <c r="J27" s="185" t="n"/>
      <c r="K27" s="185" t="n"/>
    </row>
    <row r="29">
      <c r="B29" s="211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1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7" sqref="D47"/>
    </sheetView>
  </sheetViews>
  <sheetFormatPr baseColWidth="8" defaultColWidth="9.140625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11.42578125" customWidth="1" style="209" min="6" max="6"/>
    <col width="14.42578125" customWidth="1" style="209" min="7" max="7"/>
    <col width="13.5703125" customWidth="1" style="209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84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31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09">
      <c r="B7" s="240" t="inlineStr">
        <is>
          <t>Наименование разрабатываемого показателя УНЦ — КЛ 20 кВ (с медной жилой) сечение жилы 240 мм2</t>
        </is>
      </c>
    </row>
    <row r="8">
      <c r="B8" s="264" t="inlineStr">
        <is>
          <t>Единица измерения  — 1 км</t>
        </is>
      </c>
    </row>
    <row r="9">
      <c r="B9" s="165" t="n"/>
      <c r="C9" s="199" t="n"/>
      <c r="D9" s="199" t="n"/>
      <c r="E9" s="199" t="n"/>
    </row>
    <row r="10" ht="51" customHeight="1" s="209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4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09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09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09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09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09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09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0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0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0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09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09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199" t="n"/>
      <c r="D42" s="199" t="n"/>
      <c r="E42" s="199" t="n"/>
    </row>
    <row r="43">
      <c r="B43" s="161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61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61" t="n"/>
      <c r="C45" s="199" t="n"/>
      <c r="D45" s="199" t="n"/>
      <c r="E45" s="199" t="n"/>
    </row>
    <row r="46">
      <c r="B46" s="161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64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V29" sqref="V29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9.140625" customWidth="1" style="200" min="12" max="12"/>
  </cols>
  <sheetData>
    <row r="1">
      <c r="M1" s="200" t="n"/>
      <c r="N1" s="200" t="n"/>
    </row>
    <row r="2" ht="15.75" customHeight="1" s="209">
      <c r="H2" s="279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31" t="inlineStr">
        <is>
          <t>Расчет стоимости СМР и оборудования</t>
        </is>
      </c>
    </row>
    <row r="5" ht="12.75" customFormat="1" customHeight="1" s="199">
      <c r="A5" s="231" t="n"/>
      <c r="B5" s="231" t="n"/>
      <c r="C5" s="292" t="n"/>
      <c r="D5" s="231" t="n"/>
      <c r="E5" s="231" t="n"/>
      <c r="F5" s="231" t="n"/>
      <c r="G5" s="231" t="n"/>
      <c r="H5" s="231" t="n"/>
      <c r="I5" s="231" t="n"/>
      <c r="J5" s="231" t="n"/>
    </row>
    <row r="6" ht="12.75" customFormat="1" customHeight="1" s="199">
      <c r="A6" s="139" t="inlineStr">
        <is>
          <t>Наименование разрабатываемого показателя УНЦ</t>
        </is>
      </c>
      <c r="B6" s="138" t="n"/>
      <c r="C6" s="138" t="n"/>
      <c r="D6" s="283" t="inlineStr">
        <is>
          <t>КЛ 20 кВ (с медной жилой) сечение жилы 240 мм2</t>
        </is>
      </c>
    </row>
    <row r="7" ht="12.75" customFormat="1" customHeight="1" s="199">
      <c r="A7" s="234" t="inlineStr">
        <is>
          <t>Единица измерения  — 1 км</t>
        </is>
      </c>
      <c r="I7" s="240" t="n"/>
      <c r="J7" s="240" t="n"/>
    </row>
    <row r="8" ht="13.5" customFormat="1" customHeight="1" s="199">
      <c r="A8" s="234" t="n"/>
    </row>
    <row r="9" ht="27" customHeight="1" s="209">
      <c r="A9" s="271" t="inlineStr">
        <is>
          <t>№ пп.</t>
        </is>
      </c>
      <c r="B9" s="271" t="inlineStr">
        <is>
          <t>Код ресурса</t>
        </is>
      </c>
      <c r="C9" s="271" t="inlineStr">
        <is>
          <t>Наименование</t>
        </is>
      </c>
      <c r="D9" s="271" t="inlineStr">
        <is>
          <t>Ед. изм.</t>
        </is>
      </c>
      <c r="E9" s="271" t="inlineStr">
        <is>
          <t>Кол-во единиц по проектным данным</t>
        </is>
      </c>
      <c r="F9" s="271" t="inlineStr">
        <is>
          <t>Сметная стоимость в ценах на 01.01.2000 (руб.)</t>
        </is>
      </c>
      <c r="G9" s="336" t="n"/>
      <c r="H9" s="271" t="inlineStr">
        <is>
          <t>Удельный вес, %</t>
        </is>
      </c>
      <c r="I9" s="271" t="inlineStr">
        <is>
          <t>Сметная стоимость в ценах на 01.01.2023 (руб.)</t>
        </is>
      </c>
      <c r="J9" s="336" t="n"/>
      <c r="M9" s="200" t="n"/>
      <c r="N9" s="200" t="n"/>
    </row>
    <row r="10" ht="28.5" customHeight="1" s="209">
      <c r="A10" s="338" t="n"/>
      <c r="B10" s="338" t="n"/>
      <c r="C10" s="338" t="n"/>
      <c r="D10" s="338" t="n"/>
      <c r="E10" s="338" t="n"/>
      <c r="F10" s="271" t="inlineStr">
        <is>
          <t>на ед. изм.</t>
        </is>
      </c>
      <c r="G10" s="271" t="inlineStr">
        <is>
          <t>общая</t>
        </is>
      </c>
      <c r="H10" s="338" t="n"/>
      <c r="I10" s="271" t="inlineStr">
        <is>
          <t>на ед. изм.</t>
        </is>
      </c>
      <c r="J10" s="271" t="inlineStr">
        <is>
          <t>общая</t>
        </is>
      </c>
      <c r="M10" s="200" t="n"/>
      <c r="N10" s="200" t="n"/>
    </row>
    <row r="11">
      <c r="A11" s="271" t="n">
        <v>1</v>
      </c>
      <c r="B11" s="271" t="n">
        <v>2</v>
      </c>
      <c r="C11" s="271" t="n">
        <v>3</v>
      </c>
      <c r="D11" s="271" t="n">
        <v>4</v>
      </c>
      <c r="E11" s="271" t="n">
        <v>5</v>
      </c>
      <c r="F11" s="271" t="n">
        <v>6</v>
      </c>
      <c r="G11" s="271" t="n">
        <v>7</v>
      </c>
      <c r="H11" s="271" t="n">
        <v>8</v>
      </c>
      <c r="I11" s="266" t="n">
        <v>9</v>
      </c>
      <c r="J11" s="266" t="n">
        <v>10</v>
      </c>
      <c r="M11" s="200" t="n"/>
      <c r="N11" s="200" t="n"/>
    </row>
    <row r="12">
      <c r="A12" s="271" t="n"/>
      <c r="B12" s="260" t="inlineStr">
        <is>
          <t>Затраты труда рабочих-строителей</t>
        </is>
      </c>
      <c r="C12" s="335" t="n"/>
      <c r="D12" s="335" t="n"/>
      <c r="E12" s="335" t="n"/>
      <c r="F12" s="335" t="n"/>
      <c r="G12" s="335" t="n"/>
      <c r="H12" s="336" t="n"/>
      <c r="I12" s="127" t="n"/>
      <c r="J12" s="127" t="n"/>
    </row>
    <row r="13" ht="25.5" customHeight="1" s="209">
      <c r="A13" s="271" t="n">
        <v>1</v>
      </c>
      <c r="B13" s="137" t="inlineStr">
        <is>
          <t>1-3-8</t>
        </is>
      </c>
      <c r="C13" s="270" t="inlineStr">
        <is>
          <t>Затраты труда рабочих-строителей среднего разряда (3,8)</t>
        </is>
      </c>
      <c r="D13" s="271" t="inlineStr">
        <is>
          <t>чел.-ч.</t>
        </is>
      </c>
      <c r="E13" s="349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0">
      <c r="A14" s="271" t="n"/>
      <c r="B14" s="271" t="n"/>
      <c r="C14" s="260" t="inlineStr">
        <is>
          <t>Итого по разделу "Затраты труда рабочих-строителей"</t>
        </is>
      </c>
      <c r="D14" s="271" t="inlineStr">
        <is>
          <t>чел.-ч.</t>
        </is>
      </c>
      <c r="E14" s="349">
        <f>SUM(E13:E13)</f>
        <v/>
      </c>
      <c r="F14" s="32" t="n"/>
      <c r="G14" s="32">
        <f>SUM(G13:G13)</f>
        <v/>
      </c>
      <c r="H14" s="274" t="n">
        <v>1</v>
      </c>
      <c r="I14" s="127" t="n"/>
      <c r="J14" s="32">
        <f>SUM(J13:J13)</f>
        <v/>
      </c>
    </row>
    <row r="15" ht="14.25" customFormat="1" customHeight="1" s="200">
      <c r="A15" s="271" t="n"/>
      <c r="B15" s="270" t="inlineStr">
        <is>
          <t>Затраты труда машинистов</t>
        </is>
      </c>
      <c r="C15" s="335" t="n"/>
      <c r="D15" s="335" t="n"/>
      <c r="E15" s="335" t="n"/>
      <c r="F15" s="335" t="n"/>
      <c r="G15" s="335" t="n"/>
      <c r="H15" s="336" t="n"/>
      <c r="I15" s="127" t="n"/>
      <c r="J15" s="127" t="n"/>
    </row>
    <row r="16" ht="14.25" customFormat="1" customHeight="1" s="200">
      <c r="A16" s="271" t="n">
        <v>2</v>
      </c>
      <c r="B16" s="271" t="n">
        <v>2</v>
      </c>
      <c r="C16" s="270" t="inlineStr">
        <is>
          <t>Затраты труда машинистов</t>
        </is>
      </c>
      <c r="D16" s="271" t="inlineStr">
        <is>
          <t>чел.-ч.</t>
        </is>
      </c>
      <c r="E16" s="349" t="n">
        <v>53.6</v>
      </c>
      <c r="F16" s="32">
        <f>G16/E16</f>
        <v/>
      </c>
      <c r="G16" s="32">
        <f>Прил.3!H14</f>
        <v/>
      </c>
      <c r="H16" s="274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0">
      <c r="A17" s="271" t="n"/>
      <c r="B17" s="260" t="inlineStr">
        <is>
          <t>Машины и механизмы</t>
        </is>
      </c>
      <c r="C17" s="335" t="n"/>
      <c r="D17" s="335" t="n"/>
      <c r="E17" s="335" t="n"/>
      <c r="F17" s="335" t="n"/>
      <c r="G17" s="335" t="n"/>
      <c r="H17" s="336" t="n"/>
      <c r="I17" s="127" t="n"/>
      <c r="J17" s="127" t="n"/>
    </row>
    <row r="18" ht="14.25" customFormat="1" customHeight="1" s="200">
      <c r="A18" s="271" t="n"/>
      <c r="B18" s="270" t="inlineStr">
        <is>
          <t>Основные 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7" t="n"/>
      <c r="J18" s="127" t="n"/>
    </row>
    <row r="19" ht="25.5" customFormat="1" customHeight="1" s="200">
      <c r="A19" s="271" t="n">
        <v>3</v>
      </c>
      <c r="B19" s="177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89" t="inlineStr">
        <is>
          <t>маш.час</t>
        </is>
      </c>
      <c r="E19" s="350" t="n">
        <v>26.8</v>
      </c>
      <c r="F19" s="178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0">
      <c r="A20" s="271" t="n">
        <v>4</v>
      </c>
      <c r="B20" s="177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89" t="inlineStr">
        <is>
          <t>маш.час</t>
        </is>
      </c>
      <c r="E20" s="350" t="n">
        <v>26.8</v>
      </c>
      <c r="F20" s="178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0">
      <c r="A21" s="271" t="n"/>
      <c r="B21" s="271" t="n"/>
      <c r="C21" s="270" t="inlineStr">
        <is>
          <t>Итого основные машины и механизмы</t>
        </is>
      </c>
      <c r="D21" s="271" t="n"/>
      <c r="E21" s="349" t="n"/>
      <c r="F21" s="32" t="n"/>
      <c r="G21" s="32">
        <f>SUM(G19:G20)</f>
        <v/>
      </c>
      <c r="H21" s="274">
        <f>G21/G25</f>
        <v/>
      </c>
      <c r="I21" s="129" t="n"/>
      <c r="J21" s="32">
        <f>SUM(J19:J20)</f>
        <v/>
      </c>
    </row>
    <row r="22" outlineLevel="1" ht="25.5" customFormat="1" customHeight="1" s="200">
      <c r="A22" s="271" t="n">
        <v>5</v>
      </c>
      <c r="B22" s="177" t="inlineStr">
        <is>
          <t>91.06.03-062</t>
        </is>
      </c>
      <c r="C22" s="171" t="inlineStr">
        <is>
          <t>Лебедки электрические тяговым усилием до 31,39 кН (3,2 т)</t>
        </is>
      </c>
      <c r="D22" s="289" t="inlineStr">
        <is>
          <t>маш.час</t>
        </is>
      </c>
      <c r="E22" s="350" t="n">
        <v>39.7</v>
      </c>
      <c r="F22" s="178" t="n">
        <v>6.9</v>
      </c>
      <c r="G22" s="32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0">
      <c r="A23" s="271" t="n">
        <v>6</v>
      </c>
      <c r="B23" s="177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89" t="inlineStr">
        <is>
          <t>маш.час</t>
        </is>
      </c>
      <c r="E23" s="350" t="n">
        <v>39.7</v>
      </c>
      <c r="F23" s="178" t="n">
        <v>0.9</v>
      </c>
      <c r="G23" s="32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0">
      <c r="A24" s="271" t="n"/>
      <c r="B24" s="271" t="n"/>
      <c r="C24" s="270" t="inlineStr">
        <is>
          <t>Итого прочие машины и механизмы</t>
        </is>
      </c>
      <c r="D24" s="271" t="n"/>
      <c r="E24" s="272" t="n"/>
      <c r="F24" s="32" t="n"/>
      <c r="G24" s="129">
        <f>SUM(G22:G23)</f>
        <v/>
      </c>
      <c r="H24" s="130">
        <f>G24/G25</f>
        <v/>
      </c>
      <c r="I24" s="32" t="n"/>
      <c r="J24" s="32">
        <f>SUM(J22:J23)</f>
        <v/>
      </c>
    </row>
    <row r="25" ht="25.5" customFormat="1" customHeight="1" s="200">
      <c r="A25" s="271" t="n"/>
      <c r="B25" s="271" t="n"/>
      <c r="C25" s="260" t="inlineStr">
        <is>
          <t>Итого по разделу «Машины и механизмы»</t>
        </is>
      </c>
      <c r="D25" s="271" t="n"/>
      <c r="E25" s="272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0">
      <c r="A26" s="271" t="n"/>
      <c r="B26" s="260" t="inlineStr">
        <is>
          <t>Оборудование</t>
        </is>
      </c>
      <c r="C26" s="335" t="n"/>
      <c r="D26" s="335" t="n"/>
      <c r="E26" s="335" t="n"/>
      <c r="F26" s="335" t="n"/>
      <c r="G26" s="335" t="n"/>
      <c r="H26" s="336" t="n"/>
      <c r="I26" s="127" t="n"/>
      <c r="J26" s="127" t="n"/>
    </row>
    <row r="27">
      <c r="A27" s="271" t="n"/>
      <c r="B27" s="270" t="inlineStr">
        <is>
          <t>Основное оборудование</t>
        </is>
      </c>
      <c r="C27" s="335" t="n"/>
      <c r="D27" s="335" t="n"/>
      <c r="E27" s="335" t="n"/>
      <c r="F27" s="335" t="n"/>
      <c r="G27" s="335" t="n"/>
      <c r="H27" s="336" t="n"/>
      <c r="I27" s="127" t="n"/>
      <c r="J27" s="127" t="n"/>
    </row>
    <row r="28">
      <c r="A28" s="271" t="n"/>
      <c r="B28" s="271" t="n"/>
      <c r="C28" s="270" t="inlineStr">
        <is>
          <t>Итого основное оборудование</t>
        </is>
      </c>
      <c r="D28" s="271" t="n"/>
      <c r="E28" s="351" t="n"/>
      <c r="F28" s="273" t="n"/>
      <c r="G28" s="32" t="n">
        <v>0</v>
      </c>
      <c r="H28" s="130" t="n">
        <v>0</v>
      </c>
      <c r="I28" s="129" t="n"/>
      <c r="J28" s="32" t="n">
        <v>0</v>
      </c>
    </row>
    <row r="29">
      <c r="A29" s="271" t="n"/>
      <c r="B29" s="271" t="n"/>
      <c r="C29" s="270" t="inlineStr">
        <is>
          <t>Итого прочее оборудование</t>
        </is>
      </c>
      <c r="D29" s="271" t="n"/>
      <c r="E29" s="349" t="n"/>
      <c r="F29" s="273" t="n"/>
      <c r="G29" s="32" t="n">
        <v>0</v>
      </c>
      <c r="H29" s="130" t="n">
        <v>0</v>
      </c>
      <c r="I29" s="129" t="n"/>
      <c r="J29" s="32" t="n">
        <v>0</v>
      </c>
    </row>
    <row r="30">
      <c r="A30" s="271" t="n"/>
      <c r="B30" s="271" t="n"/>
      <c r="C30" s="260" t="inlineStr">
        <is>
          <t>Итого по разделу «Оборудование»</t>
        </is>
      </c>
      <c r="D30" s="271" t="n"/>
      <c r="E30" s="272" t="n"/>
      <c r="F30" s="273" t="n"/>
      <c r="G30" s="32">
        <f>G28+G29</f>
        <v/>
      </c>
      <c r="H30" s="130" t="n">
        <v>0</v>
      </c>
      <c r="I30" s="129" t="n"/>
      <c r="J30" s="32">
        <f>J29+J28</f>
        <v/>
      </c>
    </row>
    <row r="31" ht="25.5" customHeight="1" s="209">
      <c r="A31" s="271" t="n"/>
      <c r="B31" s="271" t="n"/>
      <c r="C31" s="270" t="inlineStr">
        <is>
          <t>в том числе технологическое оборудование</t>
        </is>
      </c>
      <c r="D31" s="271" t="n"/>
      <c r="E31" s="351" t="n"/>
      <c r="F31" s="273" t="n"/>
      <c r="G31" s="32">
        <f>'Прил.6 Расчет ОБ'!G12</f>
        <v/>
      </c>
      <c r="H31" s="274" t="n"/>
      <c r="I31" s="129" t="n"/>
      <c r="J31" s="32">
        <f>J30</f>
        <v/>
      </c>
    </row>
    <row r="32" ht="14.25" customFormat="1" customHeight="1" s="200">
      <c r="A32" s="271" t="n"/>
      <c r="B32" s="260" t="inlineStr">
        <is>
          <t>Материалы</t>
        </is>
      </c>
      <c r="C32" s="335" t="n"/>
      <c r="D32" s="335" t="n"/>
      <c r="E32" s="335" t="n"/>
      <c r="F32" s="335" t="n"/>
      <c r="G32" s="335" t="n"/>
      <c r="H32" s="336" t="n"/>
      <c r="I32" s="127" t="n"/>
      <c r="J32" s="127" t="n"/>
    </row>
    <row r="33" ht="14.25" customFormat="1" customHeight="1" s="200">
      <c r="A33" s="266" t="n"/>
      <c r="B33" s="265" t="inlineStr">
        <is>
          <t>Основные материалы</t>
        </is>
      </c>
      <c r="C33" s="352" t="n"/>
      <c r="D33" s="352" t="n"/>
      <c r="E33" s="352" t="n"/>
      <c r="F33" s="352" t="n"/>
      <c r="G33" s="352" t="n"/>
      <c r="H33" s="353" t="n"/>
      <c r="I33" s="140" t="n"/>
      <c r="J33" s="140" t="n"/>
    </row>
    <row r="34" ht="14.25" customFormat="1" customHeight="1" s="200">
      <c r="A34" s="271" t="n">
        <v>7</v>
      </c>
      <c r="B34" s="271" t="inlineStr">
        <is>
          <t>БЦ.83.270</t>
        </is>
      </c>
      <c r="C34" s="171" t="inlineStr">
        <is>
          <t>Кабель медный 20кВ 3х240</t>
        </is>
      </c>
      <c r="D34" s="271" t="inlineStr">
        <is>
          <t>км</t>
        </is>
      </c>
      <c r="E34" s="351">
        <f>1*3.3</f>
        <v/>
      </c>
      <c r="F34" s="273">
        <f>ROUND(I34/Прил.10!$D$13,2)</f>
        <v/>
      </c>
      <c r="G34" s="32">
        <f>ROUND(E34*F34,2)</f>
        <v/>
      </c>
      <c r="H34" s="130">
        <f>G34/$G$42</f>
        <v/>
      </c>
      <c r="I34" s="32" t="n">
        <v>2996829.15</v>
      </c>
      <c r="J34" s="32">
        <f>ROUND(I34*E34,2)</f>
        <v/>
      </c>
    </row>
    <row r="35" ht="14.25" customFormat="1" customHeight="1" s="200">
      <c r="A35" s="282" t="n"/>
      <c r="B35" s="142" t="n"/>
      <c r="C35" s="143" t="inlineStr">
        <is>
          <t>Итого основные материалы</t>
        </is>
      </c>
      <c r="D35" s="282" t="n"/>
      <c r="E35" s="354" t="n"/>
      <c r="F35" s="133" t="n"/>
      <c r="G35" s="133">
        <f>SUM(G34:G34)</f>
        <v/>
      </c>
      <c r="H35" s="130">
        <f>G35/$G$42</f>
        <v/>
      </c>
      <c r="I35" s="32" t="n"/>
      <c r="J35" s="133">
        <f>SUM(J34:J34)</f>
        <v/>
      </c>
    </row>
    <row r="36" outlineLevel="1" ht="25.5" customFormat="1" customHeight="1" s="200">
      <c r="A36" s="271" t="n">
        <v>8</v>
      </c>
      <c r="B36" s="177" t="inlineStr">
        <is>
          <t>08.3.08.02-0052</t>
        </is>
      </c>
      <c r="C36" s="171" t="inlineStr">
        <is>
          <t>Уголок горячекатаный, марка стали ВСт3кп2, размер 50х50х5 мм</t>
        </is>
      </c>
      <c r="D36" s="289" t="inlineStr">
        <is>
          <t>т</t>
        </is>
      </c>
      <c r="E36" s="289" t="n">
        <v>0.1</v>
      </c>
      <c r="F36" s="16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0">
      <c r="A37" s="271" t="n">
        <v>9</v>
      </c>
      <c r="B37" s="177" t="inlineStr">
        <is>
          <t>14.4.02.09-0001</t>
        </is>
      </c>
      <c r="C37" s="171" t="inlineStr">
        <is>
          <t>Краска</t>
        </is>
      </c>
      <c r="D37" s="289" t="inlineStr">
        <is>
          <t>кг</t>
        </is>
      </c>
      <c r="E37" s="289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0">
      <c r="A38" s="271" t="n">
        <v>10</v>
      </c>
      <c r="B38" s="177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89" t="inlineStr">
        <is>
          <t>т</t>
        </is>
      </c>
      <c r="E38" s="289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0">
      <c r="A39" s="271" t="n">
        <v>11</v>
      </c>
      <c r="B39" s="177" t="inlineStr">
        <is>
          <t>01.7.06.07-0002</t>
        </is>
      </c>
      <c r="C39" s="171" t="inlineStr">
        <is>
          <t>Лента монтажная, тип ЛМ-5</t>
        </is>
      </c>
      <c r="D39" s="289" t="inlineStr">
        <is>
          <t>10 м</t>
        </is>
      </c>
      <c r="E39" s="289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0">
      <c r="A40" s="271" t="n">
        <v>12</v>
      </c>
      <c r="B40" s="177" t="inlineStr">
        <is>
          <t>14.4.03.03-0002</t>
        </is>
      </c>
      <c r="C40" s="171" t="inlineStr">
        <is>
          <t>Лак битумный БТ-123</t>
        </is>
      </c>
      <c r="D40" s="289" t="inlineStr">
        <is>
          <t>т</t>
        </is>
      </c>
      <c r="E40" s="289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0">
      <c r="A41" s="282" t="n"/>
      <c r="B41" s="271" t="n"/>
      <c r="C41" s="270" t="inlineStr">
        <is>
          <t>Итого прочие материалы</t>
        </is>
      </c>
      <c r="D41" s="271" t="n"/>
      <c r="E41" s="351" t="n"/>
      <c r="F41" s="273" t="n"/>
      <c r="G41" s="32">
        <f>SUM(G36:G40)</f>
        <v/>
      </c>
      <c r="H41" s="130">
        <f>G41/$G$42</f>
        <v/>
      </c>
      <c r="I41" s="32" t="n"/>
      <c r="J41" s="32">
        <f>SUM(J36:J40)</f>
        <v/>
      </c>
    </row>
    <row r="42" ht="14.25" customFormat="1" customHeight="1" s="200">
      <c r="A42" s="271" t="n"/>
      <c r="B42" s="271" t="n"/>
      <c r="C42" s="260" t="inlineStr">
        <is>
          <t>Итого по разделу «Материалы»</t>
        </is>
      </c>
      <c r="D42" s="271" t="n"/>
      <c r="E42" s="272" t="n"/>
      <c r="F42" s="273" t="n"/>
      <c r="G42" s="32">
        <f>G35+G41</f>
        <v/>
      </c>
      <c r="H42" s="274">
        <f>G42/$G$42</f>
        <v/>
      </c>
      <c r="I42" s="32" t="n"/>
      <c r="J42" s="32">
        <f>J35+J41</f>
        <v/>
      </c>
    </row>
    <row r="43" ht="14.25" customFormat="1" customHeight="1" s="200">
      <c r="A43" s="271" t="n"/>
      <c r="B43" s="271" t="n"/>
      <c r="C43" s="270" t="inlineStr">
        <is>
          <t>ИТОГО ПО РМ</t>
        </is>
      </c>
      <c r="D43" s="271" t="n"/>
      <c r="E43" s="272" t="n"/>
      <c r="F43" s="273" t="n"/>
      <c r="G43" s="32">
        <f>G14+G25+G42</f>
        <v/>
      </c>
      <c r="H43" s="274" t="n"/>
      <c r="I43" s="32" t="n"/>
      <c r="J43" s="32">
        <f>J14+J25+J42</f>
        <v/>
      </c>
    </row>
    <row r="44" ht="14.25" customFormat="1" customHeight="1" s="200">
      <c r="A44" s="271" t="n"/>
      <c r="B44" s="271" t="n"/>
      <c r="C44" s="270" t="inlineStr">
        <is>
          <t>Накладные расходы</t>
        </is>
      </c>
      <c r="D44" s="135">
        <f>ROUND(G44/(G$16+$G$14),2)</f>
        <v/>
      </c>
      <c r="E44" s="272" t="n"/>
      <c r="F44" s="273" t="n"/>
      <c r="G44" s="32" t="n">
        <v>2379.6</v>
      </c>
      <c r="H44" s="274" t="n"/>
      <c r="I44" s="32" t="n"/>
      <c r="J44" s="32">
        <f>ROUND(D44*(J14+J16),2)</f>
        <v/>
      </c>
    </row>
    <row r="45" ht="14.25" customFormat="1" customHeight="1" s="200">
      <c r="A45" s="271" t="n"/>
      <c r="B45" s="271" t="n"/>
      <c r="C45" s="270" t="inlineStr">
        <is>
          <t>Сметная прибыль</t>
        </is>
      </c>
      <c r="D45" s="135">
        <f>ROUND(G45/(G$14+G$16),2)</f>
        <v/>
      </c>
      <c r="E45" s="272" t="n"/>
      <c r="F45" s="273" t="n"/>
      <c r="G45" s="32" t="n">
        <v>1251.13</v>
      </c>
      <c r="H45" s="274" t="n"/>
      <c r="I45" s="32" t="n"/>
      <c r="J45" s="32">
        <f>ROUND(D45*(J14+J16),2)</f>
        <v/>
      </c>
    </row>
    <row r="46" ht="14.25" customFormat="1" customHeight="1" s="200">
      <c r="A46" s="271" t="n"/>
      <c r="B46" s="271" t="n"/>
      <c r="C46" s="270" t="inlineStr">
        <is>
          <t>Итого СМР (с НР и СП)</t>
        </is>
      </c>
      <c r="D46" s="271" t="n"/>
      <c r="E46" s="272" t="n"/>
      <c r="F46" s="273" t="n"/>
      <c r="G46" s="32">
        <f>G14+G25+G42+G44+G45</f>
        <v/>
      </c>
      <c r="H46" s="274" t="n"/>
      <c r="I46" s="32" t="n"/>
      <c r="J46" s="32">
        <f>J14+J25+J42+J44+J45</f>
        <v/>
      </c>
    </row>
    <row r="47" ht="14.25" customFormat="1" customHeight="1" s="200">
      <c r="A47" s="271" t="n"/>
      <c r="B47" s="271" t="n"/>
      <c r="C47" s="270" t="inlineStr">
        <is>
          <t>ВСЕГО СМР + ОБОРУДОВАНИЕ</t>
        </is>
      </c>
      <c r="D47" s="271" t="n"/>
      <c r="E47" s="272" t="n"/>
      <c r="F47" s="273" t="n"/>
      <c r="G47" s="32">
        <f>G46+G30</f>
        <v/>
      </c>
      <c r="H47" s="274" t="n"/>
      <c r="I47" s="32" t="n"/>
      <c r="J47" s="32">
        <f>J46+J30</f>
        <v/>
      </c>
    </row>
    <row r="48" ht="34.5" customFormat="1" customHeight="1" s="200">
      <c r="A48" s="271" t="n"/>
      <c r="B48" s="271" t="n"/>
      <c r="C48" s="270" t="inlineStr">
        <is>
          <t>ИТОГО ПОКАЗАТЕЛЬ НА ЕД. ИЗМ.</t>
        </is>
      </c>
      <c r="D48" s="271" t="inlineStr">
        <is>
          <t>1 км</t>
        </is>
      </c>
      <c r="E48" s="351" t="n">
        <v>1</v>
      </c>
      <c r="F48" s="273" t="n"/>
      <c r="G48" s="32">
        <f>G47/E48</f>
        <v/>
      </c>
      <c r="H48" s="274" t="n"/>
      <c r="I48" s="32" t="n"/>
      <c r="J48" s="32">
        <f>J47/E48</f>
        <v/>
      </c>
    </row>
    <row r="50" ht="14.25" customFormat="1" customHeight="1" s="200">
      <c r="A50" s="199" t="inlineStr">
        <is>
          <t>Составил ______________________    А.Р. Маркова</t>
        </is>
      </c>
    </row>
    <row r="51" ht="14.25" customFormat="1" customHeight="1" s="200">
      <c r="A51" s="202" t="inlineStr">
        <is>
          <t xml:space="preserve">                         (подпись, инициалы, фамилия)</t>
        </is>
      </c>
    </row>
    <row r="52" ht="14.25" customFormat="1" customHeight="1" s="200">
      <c r="A52" s="199" t="n"/>
    </row>
    <row r="53" ht="14.25" customFormat="1" customHeight="1" s="200">
      <c r="A53" s="199" t="inlineStr">
        <is>
          <t>Проверил ______________________        А.В. Костянецкая</t>
        </is>
      </c>
    </row>
    <row r="54" ht="14.25" customFormat="1" customHeight="1" s="200">
      <c r="A54" s="20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C19" sqref="C19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84" t="inlineStr">
        <is>
          <t>Приложение №6</t>
        </is>
      </c>
    </row>
    <row r="2" ht="21.75" customHeight="1" s="209">
      <c r="A2" s="284" t="n"/>
      <c r="B2" s="284" t="n"/>
      <c r="C2" s="284" t="n"/>
      <c r="D2" s="284" t="n"/>
      <c r="E2" s="284" t="n"/>
      <c r="F2" s="284" t="n"/>
      <c r="G2" s="284" t="n"/>
    </row>
    <row r="3">
      <c r="A3" s="231" t="inlineStr">
        <is>
          <t>Расчет стоимости оборудования</t>
        </is>
      </c>
    </row>
    <row r="4" ht="25.5" customHeight="1" s="209">
      <c r="A4" s="234" t="inlineStr">
        <is>
          <t>Наименование разрабатываемого показателя УНЦ — КЛ 20 кВ (с медной жилой) сечение жилы 240 мм2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09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7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 s="209">
      <c r="A9" s="25" t="n"/>
      <c r="B9" s="270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 s="209">
      <c r="A10" s="271" t="n"/>
      <c r="B10" s="260" t="n"/>
      <c r="C10" s="270" t="inlineStr">
        <is>
          <t>ИТОГО ИНЖЕНЕРНОЕ ОБОРУДОВАНИЕ</t>
        </is>
      </c>
      <c r="D10" s="260" t="n"/>
      <c r="E10" s="105" t="n"/>
      <c r="F10" s="273" t="n"/>
      <c r="G10" s="273" t="n">
        <v>0</v>
      </c>
    </row>
    <row r="11">
      <c r="A11" s="271" t="n"/>
      <c r="B11" s="270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25.5" customHeight="1" s="209">
      <c r="A12" s="271" t="n"/>
      <c r="B12" s="270" t="n"/>
      <c r="C12" s="270" t="inlineStr">
        <is>
          <t>ИТОГО ТЕХНОЛОГИЧЕСКОЕ ОБОРУДОВАНИЕ</t>
        </is>
      </c>
      <c r="D12" s="270" t="n"/>
      <c r="E12" s="288" t="n"/>
      <c r="F12" s="273" t="n"/>
      <c r="G12" s="32" t="n">
        <v>0</v>
      </c>
    </row>
    <row r="13" ht="19.5" customHeight="1" s="209">
      <c r="A13" s="271" t="n"/>
      <c r="B13" s="270" t="n"/>
      <c r="C13" s="270" t="inlineStr">
        <is>
          <t>Всего по разделу «Оборудование»</t>
        </is>
      </c>
      <c r="D13" s="270" t="n"/>
      <c r="E13" s="288" t="n"/>
      <c r="F13" s="273" t="n"/>
      <c r="G13" s="32">
        <f>G10+G12</f>
        <v/>
      </c>
    </row>
    <row r="14">
      <c r="A14" s="201" t="n"/>
      <c r="B14" s="106" t="n"/>
      <c r="C14" s="201" t="n"/>
      <c r="D14" s="201" t="n"/>
      <c r="E14" s="201" t="n"/>
      <c r="F14" s="201" t="n"/>
      <c r="G14" s="201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201" t="n"/>
      <c r="E15" s="201" t="n"/>
      <c r="F15" s="201" t="n"/>
      <c r="G15" s="201" t="n"/>
    </row>
    <row r="16">
      <c r="A16" s="202" t="inlineStr">
        <is>
          <t xml:space="preserve">                         (подпись, инициалы, фамилия)</t>
        </is>
      </c>
      <c r="B16" s="200" t="n"/>
      <c r="C16" s="200" t="n"/>
      <c r="D16" s="201" t="n"/>
      <c r="E16" s="201" t="n"/>
      <c r="F16" s="201" t="n"/>
      <c r="G16" s="201" t="n"/>
    </row>
    <row r="17">
      <c r="A17" s="199" t="n"/>
      <c r="B17" s="200" t="n"/>
      <c r="C17" s="200" t="n"/>
      <c r="D17" s="201" t="n"/>
      <c r="E17" s="201" t="n"/>
      <c r="F17" s="201" t="n"/>
      <c r="G17" s="201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201" t="n"/>
      <c r="E18" s="201" t="n"/>
      <c r="F18" s="201" t="n"/>
      <c r="G18" s="201" t="n"/>
    </row>
    <row r="19">
      <c r="A19" s="202" t="inlineStr">
        <is>
          <t xml:space="preserve">                        (подпись, инициалы, фамилия)</t>
        </is>
      </c>
      <c r="B19" s="200" t="n"/>
      <c r="C19" s="200" t="n"/>
      <c r="D19" s="201" t="n"/>
      <c r="E19" s="201" t="n"/>
      <c r="F19" s="201" t="n"/>
      <c r="G19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3" sqref="D23"/>
    </sheetView>
  </sheetViews>
  <sheetFormatPr baseColWidth="8" defaultRowHeight="15"/>
  <cols>
    <col width="12.7109375" customWidth="1" style="209" min="1" max="1"/>
    <col width="22.42578125" customWidth="1" style="209" min="2" max="2"/>
    <col width="37.140625" customWidth="1" style="209" min="3" max="3"/>
    <col width="49" customWidth="1" style="209" min="4" max="4"/>
    <col width="9.140625" customWidth="1" style="209" min="5" max="5"/>
  </cols>
  <sheetData>
    <row r="1" ht="15.75" customHeight="1" s="209">
      <c r="A1" s="211" t="n"/>
      <c r="B1" s="211" t="n"/>
      <c r="C1" s="211" t="n"/>
      <c r="D1" s="211" t="inlineStr">
        <is>
          <t>Приложение №7</t>
        </is>
      </c>
    </row>
    <row r="2" ht="15.75" customHeight="1" s="209">
      <c r="A2" s="211" t="n"/>
      <c r="B2" s="211" t="n"/>
      <c r="C2" s="211" t="n"/>
      <c r="D2" s="211" t="n"/>
    </row>
    <row r="3" ht="15.75" customHeight="1" s="209">
      <c r="A3" s="211" t="n"/>
      <c r="B3" s="194" t="inlineStr">
        <is>
          <t>Расчет показателя УНЦ</t>
        </is>
      </c>
      <c r="C3" s="211" t="n"/>
      <c r="D3" s="211" t="n"/>
    </row>
    <row r="4" ht="15.75" customHeight="1" s="209">
      <c r="A4" s="211" t="n"/>
      <c r="B4" s="211" t="n"/>
      <c r="C4" s="211" t="n"/>
      <c r="D4" s="211" t="n"/>
    </row>
    <row r="5" ht="31.5" customHeight="1" s="209">
      <c r="A5" s="290" t="inlineStr">
        <is>
          <t xml:space="preserve">Наименование разрабатываемого показателя УНЦ - </t>
        </is>
      </c>
      <c r="D5" s="290">
        <f>'Прил.5 Расчет СМР и ОБ'!D6:J6</f>
        <v/>
      </c>
    </row>
    <row r="6" ht="15.75" customHeight="1" s="209">
      <c r="A6" s="211" t="inlineStr">
        <is>
          <t>Единица измерения  — 1 км</t>
        </is>
      </c>
      <c r="B6" s="211" t="n"/>
      <c r="C6" s="211" t="n"/>
      <c r="D6" s="211" t="n"/>
    </row>
    <row r="7" ht="15.75" customHeight="1" s="209">
      <c r="A7" s="211" t="n"/>
      <c r="B7" s="211" t="n"/>
      <c r="C7" s="211" t="n"/>
      <c r="D7" s="211" t="n"/>
    </row>
    <row r="8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>
      <c r="A9" s="338" t="n"/>
      <c r="B9" s="338" t="n"/>
      <c r="C9" s="338" t="n"/>
      <c r="D9" s="338" t="n"/>
    </row>
    <row r="10" ht="15.75" customHeight="1" s="209">
      <c r="A10" s="258" t="n">
        <v>1</v>
      </c>
      <c r="B10" s="258" t="n">
        <v>2</v>
      </c>
      <c r="C10" s="258" t="n">
        <v>3</v>
      </c>
      <c r="D10" s="258" t="n">
        <v>4</v>
      </c>
    </row>
    <row r="11" ht="31.5" customHeight="1" s="209">
      <c r="A11" s="258" t="inlineStr">
        <is>
          <t>К2-08-1</t>
        </is>
      </c>
      <c r="B11" s="258" t="inlineStr">
        <is>
          <t xml:space="preserve">УНЦ КЛ 6 - 500 кВ (с медной жилой) </t>
        </is>
      </c>
      <c r="C11" s="197">
        <f>D5</f>
        <v/>
      </c>
      <c r="D11" s="217">
        <f>'Прил.4 РМ'!C41/1000</f>
        <v/>
      </c>
    </row>
    <row r="13">
      <c r="A13" s="199" t="inlineStr">
        <is>
          <t>Составил ______________________    А.Р. Маркова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209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8" sqref="D28"/>
    </sheetView>
  </sheetViews>
  <sheetFormatPr baseColWidth="8" defaultColWidth="9.140625" defaultRowHeight="15"/>
  <cols>
    <col width="40.7109375" customWidth="1" style="209" min="2" max="2"/>
    <col width="37" customWidth="1" style="209" min="3" max="3"/>
    <col width="32" customWidth="1" style="209" min="4" max="4"/>
  </cols>
  <sheetData>
    <row r="4" ht="15.75" customHeight="1" s="209">
      <c r="B4" s="241" t="inlineStr">
        <is>
          <t>Приложение № 10</t>
        </is>
      </c>
    </row>
    <row r="5" ht="18.75" customHeight="1" s="209">
      <c r="B5" s="120" t="n"/>
    </row>
    <row r="6" ht="15.75" customHeight="1" s="209">
      <c r="B6" s="242" t="inlineStr">
        <is>
          <t>Используемые индексы изменений сметной стоимости и нормы сопутствующих затрат</t>
        </is>
      </c>
    </row>
    <row r="7">
      <c r="B7" s="291" t="n"/>
    </row>
    <row r="8">
      <c r="B8" s="291" t="n"/>
      <c r="C8" s="291" t="n"/>
      <c r="D8" s="291" t="n"/>
      <c r="E8" s="291" t="n"/>
    </row>
    <row r="9" ht="47.25" customHeight="1" s="209">
      <c r="B9" s="258" t="inlineStr">
        <is>
          <t>Наименование индекса / норм сопутствующих затрат</t>
        </is>
      </c>
      <c r="C9" s="258" t="inlineStr">
        <is>
          <t>Дата применения и обоснование индекса / норм сопутствующих затрат</t>
        </is>
      </c>
      <c r="D9" s="258" t="inlineStr">
        <is>
          <t>Размер индекса / норма сопутствующих затрат</t>
        </is>
      </c>
    </row>
    <row r="10" ht="15.75" customHeight="1" s="209">
      <c r="B10" s="258" t="n">
        <v>1</v>
      </c>
      <c r="C10" s="258" t="n">
        <v>2</v>
      </c>
      <c r="D10" s="258" t="n">
        <v>3</v>
      </c>
    </row>
    <row r="11" ht="45" customHeight="1" s="209">
      <c r="B11" s="258" t="inlineStr">
        <is>
          <t xml:space="preserve">Индекс изменения сметной стоимости на 1 квартал 2023 года. ОЗП </t>
        </is>
      </c>
      <c r="C11" s="258" t="inlineStr">
        <is>
          <t>Письмо Минстроя России от 30.03.2023г. №17106-ИФ/09  прил.1</t>
        </is>
      </c>
      <c r="D11" s="258" t="n">
        <v>44.29</v>
      </c>
    </row>
    <row r="12" ht="29.25" customHeight="1" s="209">
      <c r="B12" s="258" t="inlineStr">
        <is>
          <t>Индекс изменения сметной стоимости на 1 квартал 2023 года. ЭМ</t>
        </is>
      </c>
      <c r="C12" s="258" t="inlineStr">
        <is>
          <t>Письмо Минстроя России от 30.03.2023г. №17106-ИФ/09  прил.1</t>
        </is>
      </c>
      <c r="D12" s="258" t="n">
        <v>10.77</v>
      </c>
    </row>
    <row r="13" ht="29.25" customHeight="1" s="209">
      <c r="B13" s="258" t="inlineStr">
        <is>
          <t>Индекс изменения сметной стоимости на 1 квартал 2023 года. МАТ</t>
        </is>
      </c>
      <c r="C13" s="258" t="inlineStr">
        <is>
          <t>Письмо Минстроя России от 30.03.2023г. №17106-ИФ/09  прил.1</t>
        </is>
      </c>
      <c r="D13" s="258" t="n">
        <v>4.39</v>
      </c>
    </row>
    <row r="14" ht="30.75" customHeight="1" s="209">
      <c r="B14" s="25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8" t="n">
        <v>6.26</v>
      </c>
    </row>
    <row r="15" ht="89.25" customHeight="1" s="209">
      <c r="B15" s="258" t="inlineStr">
        <is>
          <t>Временные здания и сооружения</t>
        </is>
      </c>
      <c r="C15" s="25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09">
      <c r="B16" s="258" t="inlineStr">
        <is>
          <t>Дополнительные затраты при производстве строительно-монтажных работ в зимнее время</t>
        </is>
      </c>
      <c r="C16" s="2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09">
      <c r="B17" s="258" t="inlineStr">
        <is>
          <t>Строительный контроль</t>
        </is>
      </c>
      <c r="C17" s="258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09">
      <c r="B18" s="258" t="inlineStr">
        <is>
          <t>Авторский надзор - 0,2%</t>
        </is>
      </c>
      <c r="C18" s="258" t="inlineStr">
        <is>
          <t>Приказ от 4.08.2020 № 421/пр п.173</t>
        </is>
      </c>
      <c r="D18" s="122" t="n">
        <v>0.002</v>
      </c>
    </row>
    <row r="19" ht="24" customHeight="1" s="209">
      <c r="B19" s="258" t="inlineStr">
        <is>
          <t>Непредвиденные расходы</t>
        </is>
      </c>
      <c r="C19" s="258" t="inlineStr">
        <is>
          <t>Приказ от 4.08.2020 № 421/пр п.179</t>
        </is>
      </c>
      <c r="D19" s="122" t="n">
        <v>0.03</v>
      </c>
    </row>
    <row r="20" ht="18.75" customHeight="1" s="209">
      <c r="B20" s="121" t="n"/>
    </row>
    <row r="21" ht="18.75" customHeight="1" s="209">
      <c r="B21" s="121" t="n"/>
    </row>
    <row r="22" ht="18.75" customHeight="1" s="209">
      <c r="B22" s="121" t="n"/>
    </row>
    <row r="23" ht="18.75" customHeight="1" s="209">
      <c r="B23" s="121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2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2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4" sqref="F14"/>
    </sheetView>
  </sheetViews>
  <sheetFormatPr baseColWidth="8" defaultColWidth="9.140625" defaultRowHeight="15"/>
  <cols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</cols>
  <sheetData>
    <row r="1" s="209"/>
    <row r="2" ht="17.25" customHeight="1" s="209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11" t="n"/>
    </row>
    <row r="6" ht="15.75" customHeight="1" s="209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11" t="n"/>
    </row>
    <row r="7" ht="110.25" customHeight="1" s="209">
      <c r="A7" s="213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8" t="inlineStr">
        <is>
          <t>С1ср</t>
        </is>
      </c>
      <c r="D7" s="258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213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8" t="inlineStr">
        <is>
          <t>tср</t>
        </is>
      </c>
      <c r="D8" s="258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 s="209">
      <c r="A9" s="213" t="inlineStr">
        <is>
          <t>1.3</t>
        </is>
      </c>
      <c r="B9" s="218" t="inlineStr">
        <is>
          <t>Коэффициент увеличения</t>
        </is>
      </c>
      <c r="C9" s="258" t="inlineStr">
        <is>
          <t>Кув</t>
        </is>
      </c>
      <c r="D9" s="258" t="inlineStr">
        <is>
          <t>-</t>
        </is>
      </c>
      <c r="E9" s="217" t="n">
        <v>1</v>
      </c>
      <c r="F9" s="218" t="n"/>
      <c r="G9" s="220" t="n"/>
    </row>
    <row r="10" ht="15.75" customHeight="1" s="209">
      <c r="A10" s="213" t="inlineStr">
        <is>
          <t>1.4</t>
        </is>
      </c>
      <c r="B10" s="218" t="inlineStr">
        <is>
          <t>Средний разряд работ</t>
        </is>
      </c>
      <c r="C10" s="258" t="n"/>
      <c r="D10" s="258" t="n"/>
      <c r="E10" s="355" t="n">
        <v>3.8</v>
      </c>
      <c r="F10" s="218" t="inlineStr">
        <is>
          <t>РТМ</t>
        </is>
      </c>
      <c r="G10" s="220" t="n"/>
    </row>
    <row r="11" ht="78.75" customHeight="1" s="209">
      <c r="A11" s="213" t="inlineStr">
        <is>
          <t>1.5</t>
        </is>
      </c>
      <c r="B11" s="218" t="inlineStr">
        <is>
          <t>Тарифный коэффициент среднего разряда работ</t>
        </is>
      </c>
      <c r="C11" s="258" t="inlineStr">
        <is>
          <t>КТ</t>
        </is>
      </c>
      <c r="D11" s="258" t="inlineStr">
        <is>
          <t>-</t>
        </is>
      </c>
      <c r="E11" s="356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213" t="inlineStr">
        <is>
          <t>1.6</t>
        </is>
      </c>
      <c r="B12" s="223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57" t="n">
        <v>1.139</v>
      </c>
      <c r="F12" s="2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09">
      <c r="A13" s="226" t="inlineStr">
        <is>
          <t>1.7</t>
        </is>
      </c>
      <c r="B13" s="227" t="inlineStr">
        <is>
          <t>Размер средств на оплату труда рабочих-строителей в текущем уровне цен (ФОТр.тек.), руб/чел.-ч</t>
        </is>
      </c>
      <c r="C13" s="251" t="inlineStr">
        <is>
          <t>ФОТр.тек.</t>
        </is>
      </c>
      <c r="D13" s="251" t="inlineStr">
        <is>
          <t>(С1ср/tср*КТ*Т*Кув)*Кинф</t>
        </is>
      </c>
      <c r="E13" s="229">
        <f>((E7*E9/E8)*E11)*E12</f>
        <v/>
      </c>
      <c r="F13" s="2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2025-01-24T12:05:36Z</dcterms:modified>
  <cp:lastModifiedBy>REDMIBOOK</cp:lastModifiedBy>
  <cp:lastPrinted>2023-11-30T03:56:56Z</cp:lastPrinted>
</cp:coreProperties>
</file>