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G16" sqref="G16"/>
    </sheetView>
  </sheetViews>
  <sheetFormatPr baseColWidth="8" defaultColWidth="9.109375" defaultRowHeight="15.6"/>
  <cols>
    <col width="9.109375" customWidth="1" style="209" min="1" max="2"/>
    <col width="51.6640625" customWidth="1" style="209" min="3" max="3"/>
    <col width="47" customWidth="1" style="209" min="4" max="4"/>
    <col width="37.44140625" customWidth="1" style="209" min="5" max="5"/>
    <col width="9.109375" customWidth="1" style="20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15000000000001" customHeight="1" s="207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8" t="n"/>
      <c r="C6" s="168" t="n"/>
      <c r="D6" s="168" t="n"/>
    </row>
    <row r="7" ht="64.5" customHeight="1" s="207">
      <c r="B7" s="224" t="inlineStr">
        <is>
          <t xml:space="preserve">Наименование разрабатываемого показателя УНЦ - Муфта соединительная 20 кВ сечением 240 мм2 </t>
        </is>
      </c>
    </row>
    <row r="8" ht="31.65" customHeight="1" s="207">
      <c r="B8" s="224" t="inlineStr">
        <is>
          <t>Сопоставимый уровень цен: 3 квартал 2011 года</t>
        </is>
      </c>
    </row>
    <row r="9" ht="15.75" customHeight="1" s="207">
      <c r="B9" s="224" t="inlineStr">
        <is>
          <t>Единица измерения  — 1 ед</t>
        </is>
      </c>
    </row>
    <row r="10">
      <c r="B10" s="224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31.2" customHeight="1" s="207">
      <c r="B12" s="242" t="n">
        <v>1</v>
      </c>
      <c r="C12" s="119" t="inlineStr">
        <is>
          <t>Наименование объекта-представителя</t>
        </is>
      </c>
      <c r="D12" s="242" t="inlineStr">
        <is>
          <t>Комплексная реконструкция и техническое перевооружение ПС №20 Чесменская СПб</t>
        </is>
      </c>
    </row>
    <row r="13">
      <c r="B13" s="242" t="n">
        <v>2</v>
      </c>
      <c r="C13" s="119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9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119" t="inlineStr">
        <is>
          <t>Мощность объекта</t>
        </is>
      </c>
      <c r="D15" s="242" t="n">
        <v>1</v>
      </c>
    </row>
    <row r="16" ht="62.4" customHeight="1" s="207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 xml:space="preserve">Муфта соединительная 20 кВ сечением 240 мм2 </t>
        </is>
      </c>
    </row>
    <row r="17" ht="62.4" customHeight="1" s="207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  <c r="E17" s="167" t="n"/>
    </row>
    <row r="18">
      <c r="B18" s="201" t="inlineStr">
        <is>
          <t>6.1</t>
        </is>
      </c>
      <c r="C18" s="119" t="inlineStr">
        <is>
          <t>строительно-монтажные работы</t>
        </is>
      </c>
      <c r="D18" s="205" t="n">
        <v>36.92</v>
      </c>
    </row>
    <row r="19" ht="15.75" customHeight="1" s="207">
      <c r="B19" s="201" t="inlineStr">
        <is>
          <t>6.2</t>
        </is>
      </c>
      <c r="C19" s="119" t="inlineStr">
        <is>
          <t>оборудование и инвентарь</t>
        </is>
      </c>
      <c r="D19" s="205" t="n">
        <v>0</v>
      </c>
    </row>
    <row r="20" ht="16.5" customHeight="1" s="207">
      <c r="B20" s="201" t="inlineStr">
        <is>
          <t>6.3</t>
        </is>
      </c>
      <c r="C20" s="119" t="inlineStr">
        <is>
          <t>пусконаладочные работы</t>
        </is>
      </c>
      <c r="D20" s="205" t="n">
        <v>0</v>
      </c>
    </row>
    <row r="2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5">
        <f>D18*2.5%+(D18+D18*2.5%)*2.9%</f>
        <v/>
      </c>
    </row>
    <row r="22">
      <c r="B22" s="242" t="n">
        <v>7</v>
      </c>
      <c r="C22" s="150" t="inlineStr">
        <is>
          <t>Сопоставимый уровень цен</t>
        </is>
      </c>
      <c r="D22" s="206" t="inlineStr">
        <is>
          <t xml:space="preserve">3 квартал 2011 года </t>
        </is>
      </c>
      <c r="E22" s="148" t="n"/>
    </row>
    <row r="23" ht="78" customHeight="1" s="207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2" customHeight="1" s="207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E24" s="148" t="n"/>
    </row>
    <row r="25">
      <c r="B25" s="242" t="n">
        <v>10</v>
      </c>
      <c r="C25" s="119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07">
      <c r="B27" s="145" t="n"/>
    </row>
    <row r="28">
      <c r="B28" s="209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9" min="1" max="1"/>
    <col width="9.109375" customWidth="1" style="209" min="2" max="2"/>
    <col width="38.33203125" customWidth="1" style="209" min="3" max="3"/>
    <col width="13.88671875" customWidth="1" style="209" min="4" max="4"/>
    <col width="24.88671875" customWidth="1" style="209" min="5" max="5"/>
    <col width="15.554687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18" customWidth="1" style="209" min="11" max="11"/>
    <col width="9.109375" customWidth="1" style="209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7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7">
      <c r="B8" s="121" t="n"/>
    </row>
    <row r="9" ht="15.75" customHeight="1" s="207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07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2011 г., тыс. руб.</t>
        </is>
      </c>
      <c r="G10" s="329" t="n"/>
      <c r="H10" s="329" t="n"/>
      <c r="I10" s="329" t="n"/>
      <c r="J10" s="330" t="n"/>
    </row>
    <row r="11" ht="51" customHeight="1" s="207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07">
      <c r="B12" s="242" t="n">
        <v>1</v>
      </c>
      <c r="C12" s="242" t="inlineStr">
        <is>
          <t xml:space="preserve">Муфта соединительная 20 кВ сечением 240 мм2 </t>
        </is>
      </c>
      <c r="D12" s="201" t="inlineStr">
        <is>
          <t>02-17-01</t>
        </is>
      </c>
      <c r="E12" s="242" t="inlineStr">
        <is>
          <t>Заходы КЛ-35 кВ</t>
        </is>
      </c>
      <c r="F12" s="205" t="n"/>
      <c r="G12" s="205">
        <f>36917.3752/1000</f>
        <v/>
      </c>
      <c r="H12" s="205" t="n"/>
      <c r="I12" s="205" t="n"/>
      <c r="J12" s="205">
        <f>SUM(F12:I12)</f>
        <v/>
      </c>
    </row>
    <row r="13" ht="15" customHeight="1" s="207">
      <c r="B13" s="333" t="inlineStr">
        <is>
          <t>Всего по объекту:</t>
        </is>
      </c>
      <c r="C13" s="334" t="n"/>
      <c r="D13" s="334" t="n"/>
      <c r="E13" s="335" t="n"/>
      <c r="F13" s="203" t="n"/>
      <c r="G13" s="203">
        <f>SUM(G12)</f>
        <v/>
      </c>
      <c r="H13" s="203" t="n"/>
      <c r="I13" s="203" t="n"/>
      <c r="J13" s="203">
        <f>SUM(J12)</f>
        <v/>
      </c>
    </row>
    <row r="14" ht="15.75" customHeight="1" s="207">
      <c r="B14" s="336" t="inlineStr">
        <is>
          <t>Всего по объекту в сопоставимом уровне цен 3 кв. 2011 г:</t>
        </is>
      </c>
      <c r="C14" s="329" t="n"/>
      <c r="D14" s="329" t="n"/>
      <c r="E14" s="330" t="n"/>
      <c r="F14" s="204" t="n"/>
      <c r="G14" s="204">
        <f>G13</f>
        <v/>
      </c>
      <c r="H14" s="204" t="n"/>
      <c r="I14" s="204" t="n"/>
      <c r="J14" s="204">
        <f>J13</f>
        <v/>
      </c>
    </row>
    <row r="15" ht="15" customHeight="1" s="207"/>
    <row r="16" ht="15" customHeight="1" s="207"/>
    <row r="17" ht="15" customHeight="1" s="207"/>
    <row r="18" ht="15" customHeight="1" s="207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07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07">
      <c r="C20" s="197" t="n"/>
      <c r="D20" s="198" t="n"/>
      <c r="E20" s="198" t="n"/>
    </row>
    <row r="21" ht="15" customHeight="1" s="207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07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07"/>
    <row r="24" ht="15" customHeight="1" s="207"/>
    <row r="25" ht="15" customHeight="1" s="207"/>
    <row r="26" ht="15" customHeight="1" s="207"/>
    <row r="27" ht="15" customHeight="1" s="207"/>
    <row r="28" ht="15" customHeight="1" s="20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zoomScale="85" workbookViewId="0">
      <selection activeCell="C28" sqref="C28"/>
    </sheetView>
  </sheetViews>
  <sheetFormatPr baseColWidth="8" defaultColWidth="9.109375" defaultRowHeight="15.6"/>
  <cols>
    <col width="9.109375" customWidth="1" style="209" min="1" max="1"/>
    <col width="12.5546875" customWidth="1" style="209" min="2" max="2"/>
    <col width="22.44140625" customWidth="1" style="209" min="3" max="3"/>
    <col width="49.6640625" customWidth="1" style="209" min="4" max="4"/>
    <col width="10.109375" customWidth="1" style="209" min="5" max="5"/>
    <col width="20.6640625" customWidth="1" style="209" min="6" max="6"/>
    <col width="20" customWidth="1" style="209" min="7" max="7"/>
    <col width="16.6640625" customWidth="1" style="209" min="8" max="8"/>
    <col width="9.109375" customWidth="1" style="209" min="9" max="10"/>
    <col width="15" customWidth="1" style="209" min="11" max="11"/>
    <col width="9.109375" customWidth="1" style="209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7">
      <c r="A4" s="176" t="n"/>
      <c r="B4" s="176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43" t="inlineStr">
        <is>
          <t xml:space="preserve">Наименование разрабатываемого показателя УНЦ -  Муфта соединительная 20 кВ сечением 240 мм2 </t>
        </is>
      </c>
    </row>
    <row r="7">
      <c r="A7" s="243" t="n"/>
      <c r="B7" s="243" t="n"/>
      <c r="C7" s="243" t="n"/>
      <c r="D7" s="243" t="n"/>
      <c r="E7" s="243" t="n"/>
      <c r="F7" s="243" t="n"/>
      <c r="G7" s="243" t="n"/>
      <c r="H7" s="243" t="n"/>
    </row>
    <row r="8" ht="38.25" customHeight="1" s="207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65" customHeight="1" s="207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192">
      <c r="A11" s="239" t="inlineStr">
        <is>
          <t>Затраты труда рабочих</t>
        </is>
      </c>
      <c r="B11" s="329" t="n"/>
      <c r="C11" s="329" t="n"/>
      <c r="D11" s="329" t="n"/>
      <c r="E11" s="330" t="n"/>
      <c r="F11" s="337">
        <f>SUM(F12:F12)</f>
        <v/>
      </c>
      <c r="G11" s="10" t="n"/>
      <c r="H11" s="337">
        <f>SUM(H12:H12)</f>
        <v/>
      </c>
    </row>
    <row r="12">
      <c r="A12" s="270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0" t="inlineStr">
        <is>
          <t>чел.-ч</t>
        </is>
      </c>
      <c r="F12" s="249" t="n">
        <v>113.28</v>
      </c>
      <c r="G12" s="338" t="n">
        <v>9.619999999999999</v>
      </c>
      <c r="H12" s="169">
        <f>ROUND(F12*G12,2)</f>
        <v/>
      </c>
      <c r="M12" s="339" t="n"/>
    </row>
    <row r="13">
      <c r="A13" s="238" t="inlineStr">
        <is>
          <t>Затраты труда машинистов</t>
        </is>
      </c>
      <c r="B13" s="329" t="n"/>
      <c r="C13" s="329" t="n"/>
      <c r="D13" s="329" t="n"/>
      <c r="E13" s="330" t="n"/>
      <c r="F13" s="239" t="n"/>
      <c r="G13" s="157" t="n"/>
      <c r="H13" s="337">
        <f>H14</f>
        <v/>
      </c>
    </row>
    <row r="14">
      <c r="A14" s="270" t="n">
        <v>2</v>
      </c>
      <c r="B14" s="240" t="n"/>
      <c r="C14" s="178" t="n">
        <v>2</v>
      </c>
      <c r="D14" s="171" t="inlineStr">
        <is>
          <t>Затраты труда машинистов</t>
        </is>
      </c>
      <c r="E14" s="270" t="inlineStr">
        <is>
          <t>чел.-ч</t>
        </is>
      </c>
      <c r="F14" s="270" t="n">
        <v>0.48</v>
      </c>
      <c r="G14" s="169" t="n"/>
      <c r="H14" s="180" t="n">
        <v>6.03</v>
      </c>
    </row>
    <row r="15" customFormat="1" s="192">
      <c r="A15" s="239" t="inlineStr">
        <is>
          <t>Машины и механизмы</t>
        </is>
      </c>
      <c r="B15" s="329" t="n"/>
      <c r="C15" s="329" t="n"/>
      <c r="D15" s="329" t="n"/>
      <c r="E15" s="330" t="n"/>
      <c r="F15" s="239" t="n"/>
      <c r="G15" s="157" t="n"/>
      <c r="H15" s="337">
        <f>SUM(H16:H17)</f>
        <v/>
      </c>
    </row>
    <row r="16" ht="25.5" customHeight="1" s="207">
      <c r="A16" s="270" t="n">
        <v>3</v>
      </c>
      <c r="B16" s="240" t="n"/>
      <c r="C16" s="137" t="inlineStr">
        <is>
          <t>91.05.05-015</t>
        </is>
      </c>
      <c r="D16" s="257" t="inlineStr">
        <is>
          <t>Краны на автомобильном ходу, грузоподъемность 16 т</t>
        </is>
      </c>
      <c r="E16" s="249" t="inlineStr">
        <is>
          <t>маш.час</t>
        </is>
      </c>
      <c r="F16" s="249" t="n">
        <v>0.24</v>
      </c>
      <c r="G16" s="259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70" t="n">
        <v>4</v>
      </c>
      <c r="B17" s="240" t="n"/>
      <c r="C17" s="137" t="inlineStr">
        <is>
          <t>91.14.02-001</t>
        </is>
      </c>
      <c r="D17" s="257" t="inlineStr">
        <is>
          <t>Автомобили бортовые, грузоподъемность: до 5 т</t>
        </is>
      </c>
      <c r="E17" s="249" t="inlineStr">
        <is>
          <t>маш.час</t>
        </is>
      </c>
      <c r="F17" s="249" t="n">
        <v>0.24</v>
      </c>
      <c r="G17" s="259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9" t="inlineStr">
        <is>
          <t>Материалы</t>
        </is>
      </c>
      <c r="B18" s="329" t="n"/>
      <c r="C18" s="329" t="n"/>
      <c r="D18" s="329" t="n"/>
      <c r="E18" s="330" t="n"/>
      <c r="F18" s="239" t="n"/>
      <c r="G18" s="157" t="n"/>
      <c r="H18" s="337">
        <f>SUM(H19:H27)</f>
        <v/>
      </c>
    </row>
    <row r="19">
      <c r="A19" s="183" t="n">
        <v>5</v>
      </c>
      <c r="B19" s="183" t="n"/>
      <c r="C19" s="270" t="inlineStr">
        <is>
          <t>Прайс из СД ОП</t>
        </is>
      </c>
      <c r="D19" s="182" t="inlineStr">
        <is>
          <t xml:space="preserve">Муфта соединительная 20 кВ сечением 240 мм2 </t>
        </is>
      </c>
      <c r="E19" s="270">
        <f>'Прил.5 Расчет СМР и ОБ'!D33</f>
        <v/>
      </c>
      <c r="F19" s="270">
        <f>'Прил.5 Расчет СМР и ОБ'!E33</f>
        <v/>
      </c>
      <c r="G19" s="182">
        <f>'Прил.5 Расчет СМР и ОБ'!F33</f>
        <v/>
      </c>
      <c r="H19" s="169">
        <f>ROUND(F19*G19,2)</f>
        <v/>
      </c>
    </row>
    <row r="20" ht="25.5" customHeight="1" s="207">
      <c r="A20" s="172" t="n">
        <v>6</v>
      </c>
      <c r="B20" s="240" t="n"/>
      <c r="C20" s="137" t="inlineStr">
        <is>
          <t>10.3.02.03-0011</t>
        </is>
      </c>
      <c r="D20" s="257" t="inlineStr">
        <is>
          <t>Припои оловянно-свинцовые бессурьмянистые, марка ПОС30</t>
        </is>
      </c>
      <c r="E20" s="249" t="inlineStr">
        <is>
          <t>т</t>
        </is>
      </c>
      <c r="F20" s="249" t="n">
        <v>0.0174</v>
      </c>
      <c r="G20" s="259" t="n">
        <v>68050</v>
      </c>
      <c r="H20" s="169">
        <f>ROUND(F20*G20,2)</f>
        <v/>
      </c>
      <c r="I20" s="166" t="n"/>
      <c r="J20" s="173" t="n"/>
      <c r="K20" s="173" t="n"/>
    </row>
    <row r="21" ht="25.5" customHeight="1" s="207">
      <c r="A21" s="183" t="n">
        <v>7</v>
      </c>
      <c r="B21" s="240" t="n"/>
      <c r="C21" s="137" t="inlineStr">
        <is>
          <t>10.2.02.08-0001</t>
        </is>
      </c>
      <c r="D21" s="257" t="inlineStr">
        <is>
          <t>Проволока медная, круглая, мягкая, электротехническая, диаметр 1,0-3,0 мм и выше</t>
        </is>
      </c>
      <c r="E21" s="249" t="inlineStr">
        <is>
          <t>т</t>
        </is>
      </c>
      <c r="F21" s="249" t="n">
        <v>0.0075</v>
      </c>
      <c r="G21" s="259" t="n">
        <v>37517</v>
      </c>
      <c r="H21" s="169">
        <f>ROUND(F21*G21,2)</f>
        <v/>
      </c>
      <c r="I21" s="166" t="n"/>
      <c r="J21" s="173" t="n"/>
      <c r="K21" s="173" t="n"/>
    </row>
    <row r="22">
      <c r="A22" s="172" t="n">
        <v>8</v>
      </c>
      <c r="B22" s="240" t="n"/>
      <c r="C22" s="137" t="inlineStr">
        <is>
          <t>01.1.02.01-0003</t>
        </is>
      </c>
      <c r="D22" s="257" t="inlineStr">
        <is>
          <t>Асботекстолит, марка Г</t>
        </is>
      </c>
      <c r="E22" s="249" t="inlineStr">
        <is>
          <t>т</t>
        </is>
      </c>
      <c r="F22" s="249" t="n">
        <v>0.00075</v>
      </c>
      <c r="G22" s="259" t="n">
        <v>161000</v>
      </c>
      <c r="H22" s="169">
        <f>ROUND(F22*G22,2)</f>
        <v/>
      </c>
      <c r="I22" s="166" t="n"/>
      <c r="J22" s="173" t="n"/>
      <c r="K22" s="173" t="n"/>
    </row>
    <row r="23">
      <c r="A23" s="183" t="n">
        <v>9</v>
      </c>
      <c r="B23" s="240" t="n"/>
      <c r="C23" s="137" t="inlineStr">
        <is>
          <t>01.3.02.09-0022</t>
        </is>
      </c>
      <c r="D23" s="257" t="inlineStr">
        <is>
          <t>Пропан-бутан смесь техническая</t>
        </is>
      </c>
      <c r="E23" s="249" t="inlineStr">
        <is>
          <t>кг</t>
        </is>
      </c>
      <c r="F23" s="249" t="n">
        <v>15</v>
      </c>
      <c r="G23" s="259" t="n">
        <v>6.09</v>
      </c>
      <c r="H23" s="169">
        <f>ROUND(F23*G23,2)</f>
        <v/>
      </c>
      <c r="I23" s="166" t="n"/>
      <c r="J23" s="173" t="n"/>
      <c r="K23" s="173" t="n"/>
    </row>
    <row r="24">
      <c r="A24" s="172" t="n">
        <v>10</v>
      </c>
      <c r="B24" s="240" t="n"/>
      <c r="C24" s="137" t="inlineStr">
        <is>
          <t>14.4.02.09-0001</t>
        </is>
      </c>
      <c r="D24" s="257" t="inlineStr">
        <is>
          <t>Краска</t>
        </is>
      </c>
      <c r="E24" s="249" t="inlineStr">
        <is>
          <t>кг</t>
        </is>
      </c>
      <c r="F24" s="249" t="n">
        <v>2.61</v>
      </c>
      <c r="G24" s="259" t="n">
        <v>28.6</v>
      </c>
      <c r="H24" s="169">
        <f>ROUND(F24*G24,2)</f>
        <v/>
      </c>
      <c r="I24" s="166" t="n"/>
      <c r="J24" s="173" t="n"/>
      <c r="K24" s="173" t="n"/>
    </row>
    <row r="25">
      <c r="A25" s="172" t="n">
        <v>11</v>
      </c>
      <c r="B25" s="240" t="n"/>
      <c r="C25" s="137" t="inlineStr">
        <is>
          <t>20.1.02.06-0001</t>
        </is>
      </c>
      <c r="D25" s="257" t="inlineStr">
        <is>
          <t>Жир паяльный</t>
        </is>
      </c>
      <c r="E25" s="249" t="inlineStr">
        <is>
          <t>кг</t>
        </is>
      </c>
      <c r="F25" s="249" t="n">
        <v>0.18</v>
      </c>
      <c r="G25" s="259" t="n">
        <v>100.8</v>
      </c>
      <c r="H25" s="169">
        <f>ROUND(F25*G25,2)</f>
        <v/>
      </c>
      <c r="I25" s="166" t="n"/>
      <c r="J25" s="173" t="n"/>
      <c r="K25" s="173" t="n"/>
    </row>
    <row r="26">
      <c r="A26" s="183" t="n">
        <v>12</v>
      </c>
      <c r="B26" s="240" t="n"/>
      <c r="C26" s="137" t="inlineStr">
        <is>
          <t>01.3.01.05-0009</t>
        </is>
      </c>
      <c r="D26" s="257" t="inlineStr">
        <is>
          <t>Парафины нефтяные твердые марки Т-1</t>
        </is>
      </c>
      <c r="E26" s="249" t="inlineStr">
        <is>
          <t>т</t>
        </is>
      </c>
      <c r="F26" s="249" t="n">
        <v>0.0018</v>
      </c>
      <c r="G26" s="259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40" t="n"/>
      <c r="C27" s="137" t="inlineStr">
        <is>
          <t>01.7.20.08-0031</t>
        </is>
      </c>
      <c r="D27" s="257" t="inlineStr">
        <is>
          <t>Бязь суровая</t>
        </is>
      </c>
      <c r="E27" s="249" t="inlineStr">
        <is>
          <t>10 м2</t>
        </is>
      </c>
      <c r="F27" s="249" t="n">
        <v>0.03</v>
      </c>
      <c r="G27" s="259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209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09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207" min="1" max="1"/>
    <col width="36.33203125" customWidth="1" style="207" min="2" max="2"/>
    <col width="18.88671875" customWidth="1" style="207" min="3" max="3"/>
    <col width="18.33203125" customWidth="1" style="207" min="4" max="4"/>
    <col width="18.88671875" customWidth="1" style="207" min="5" max="5"/>
    <col width="11.44140625" customWidth="1" style="207" min="6" max="6"/>
    <col width="14.44140625" customWidth="1" style="207" min="7" max="7"/>
    <col width="13.5546875" customWidth="1" style="207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2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7">
      <c r="B7" s="221" t="inlineStr">
        <is>
          <t xml:space="preserve">Наименование разрабатываемого показателя УНЦ — Муфта соединительная 20 кВ сечением 240 мм2 </t>
        </is>
      </c>
    </row>
    <row r="8">
      <c r="B8" s="245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07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7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07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7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7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7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07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7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7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7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7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7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07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07">
      <c r="H2" s="246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2" t="inlineStr">
        <is>
          <t>Расчет стоимости СМР и оборудования</t>
        </is>
      </c>
    </row>
    <row r="5" ht="12.75" customFormat="1" customHeight="1" s="197">
      <c r="A5" s="212" t="n"/>
      <c r="B5" s="212" t="n"/>
      <c r="C5" s="273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2" t="inlineStr">
        <is>
          <t xml:space="preserve">Муфта соединительная 20 кВ сечением 240 мм2 </t>
        </is>
      </c>
    </row>
    <row r="7" ht="12.75" customFormat="1" customHeight="1" s="197">
      <c r="A7" s="215" t="inlineStr">
        <is>
          <t>Единица измерения  — 1 ед</t>
        </is>
      </c>
      <c r="I7" s="221" t="n"/>
      <c r="J7" s="221" t="n"/>
    </row>
    <row r="8" ht="13.65" customFormat="1" customHeight="1" s="197">
      <c r="A8" s="215" t="n"/>
    </row>
    <row r="9" ht="13.2" customFormat="1" customHeight="1" s="197"/>
    <row r="10" ht="27" customHeight="1" s="207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30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30" t="n"/>
      <c r="M10" s="198" t="n"/>
      <c r="N10" s="198" t="n"/>
    </row>
    <row r="11" ht="28.5" customHeight="1" s="207">
      <c r="A11" s="332" t="n"/>
      <c r="B11" s="332" t="n"/>
      <c r="C11" s="332" t="n"/>
      <c r="D11" s="332" t="n"/>
      <c r="E11" s="332" t="n"/>
      <c r="F11" s="249" t="inlineStr">
        <is>
          <t>на ед. изм.</t>
        </is>
      </c>
      <c r="G11" s="249" t="inlineStr">
        <is>
          <t>общая</t>
        </is>
      </c>
      <c r="H11" s="332" t="n"/>
      <c r="I11" s="249" t="inlineStr">
        <is>
          <t>на ед. изм.</t>
        </is>
      </c>
      <c r="J11" s="249" t="inlineStr">
        <is>
          <t>общая</t>
        </is>
      </c>
      <c r="M11" s="198" t="n"/>
      <c r="N11" s="198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98" t="n"/>
      <c r="N12" s="198" t="n"/>
    </row>
    <row r="13">
      <c r="A13" s="249" t="n"/>
      <c r="B13" s="238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07">
      <c r="A14" s="249" t="n">
        <v>1</v>
      </c>
      <c r="B14" s="137" t="inlineStr">
        <is>
          <t>1-4-0</t>
        </is>
      </c>
      <c r="C14" s="257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0" t="n">
        <v>1</v>
      </c>
      <c r="I15" s="127" t="n"/>
      <c r="J15" s="32">
        <f>SUM(J14:J14)</f>
        <v/>
      </c>
    </row>
    <row r="16" ht="14.25" customFormat="1" customHeight="1" s="198">
      <c r="A16" s="249" t="n"/>
      <c r="B16" s="257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8">
      <c r="A17" s="249" t="n">
        <v>2</v>
      </c>
      <c r="B17" s="249" t="n">
        <v>2</v>
      </c>
      <c r="C17" s="257" t="inlineStr">
        <is>
          <t>Затраты труда машинистов</t>
        </is>
      </c>
      <c r="D17" s="249" t="inlineStr">
        <is>
          <t>чел.-ч.</t>
        </is>
      </c>
      <c r="E17" s="341" t="n">
        <v>0.06</v>
      </c>
      <c r="F17" s="32">
        <f>G17/E17</f>
        <v/>
      </c>
      <c r="G17" s="32">
        <f>'Прил. 3'!H13</f>
        <v/>
      </c>
      <c r="H17" s="26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9" t="n"/>
      <c r="B18" s="238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8">
      <c r="A19" s="249" t="n"/>
      <c r="B19" s="257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8">
      <c r="A20" s="249" t="n">
        <v>3</v>
      </c>
      <c r="B20" s="137" t="inlineStr">
        <is>
          <t>91.05.05-015</t>
        </is>
      </c>
      <c r="C20" s="257" t="inlineStr">
        <is>
          <t>Краны на автомобильном ходу, грузоподъемность 16 т</t>
        </is>
      </c>
      <c r="D20" s="249" t="inlineStr">
        <is>
          <t>маш.час</t>
        </is>
      </c>
      <c r="E20" s="342" t="n">
        <v>0.24</v>
      </c>
      <c r="F20" s="259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9" t="n">
        <v>4</v>
      </c>
      <c r="B21" s="137" t="inlineStr">
        <is>
          <t>91.14.02-001</t>
        </is>
      </c>
      <c r="C21" s="257" t="inlineStr">
        <is>
          <t>Автомобили бортовые, грузоподъемность: до 5 т</t>
        </is>
      </c>
      <c r="D21" s="249" t="inlineStr">
        <is>
          <t>маш.час</t>
        </is>
      </c>
      <c r="E21" s="342" t="n">
        <v>0.24</v>
      </c>
      <c r="F21" s="259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9" t="n"/>
      <c r="B22" s="249" t="n"/>
      <c r="C22" s="257" t="inlineStr">
        <is>
          <t>Итого основные машины и механизмы</t>
        </is>
      </c>
      <c r="D22" s="249" t="n"/>
      <c r="E22" s="341" t="n"/>
      <c r="F22" s="32" t="n"/>
      <c r="G22" s="32">
        <f>SUM(G20:G21)</f>
        <v/>
      </c>
      <c r="H22" s="260">
        <f>G22/G24</f>
        <v/>
      </c>
      <c r="I22" s="129" t="n"/>
      <c r="J22" s="32">
        <f>SUM(J20:J21)</f>
        <v/>
      </c>
    </row>
    <row r="23" ht="14.25" customFormat="1" customHeight="1" s="198">
      <c r="A23" s="249" t="n"/>
      <c r="B23" s="249" t="n"/>
      <c r="C23" s="257" t="inlineStr">
        <is>
          <t>Итого прочие машины и механизмы</t>
        </is>
      </c>
      <c r="D23" s="249" t="n"/>
      <c r="E23" s="258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9" t="n"/>
      <c r="B24" s="249" t="n"/>
      <c r="C24" s="238" t="inlineStr">
        <is>
          <t>Итого по разделу «Машины и механизмы»</t>
        </is>
      </c>
      <c r="D24" s="249" t="n"/>
      <c r="E24" s="258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9" t="n"/>
      <c r="B25" s="238" t="inlineStr">
        <is>
          <t>Оборудование</t>
        </is>
      </c>
      <c r="C25" s="329" t="n"/>
      <c r="D25" s="329" t="n"/>
      <c r="E25" s="329" t="n"/>
      <c r="F25" s="329" t="n"/>
      <c r="G25" s="329" t="n"/>
      <c r="H25" s="330" t="n"/>
      <c r="I25" s="127" t="n"/>
      <c r="J25" s="127" t="n"/>
    </row>
    <row r="26">
      <c r="A26" s="249" t="n"/>
      <c r="B26" s="257" t="inlineStr">
        <is>
          <t>Основное оборудование</t>
        </is>
      </c>
      <c r="C26" s="329" t="n"/>
      <c r="D26" s="329" t="n"/>
      <c r="E26" s="329" t="n"/>
      <c r="F26" s="329" t="n"/>
      <c r="G26" s="329" t="n"/>
      <c r="H26" s="330" t="n"/>
      <c r="I26" s="127" t="n"/>
      <c r="J26" s="127" t="n"/>
    </row>
    <row r="27">
      <c r="A27" s="249" t="n"/>
      <c r="B27" s="249" t="n"/>
      <c r="C27" s="257" t="inlineStr">
        <is>
          <t>Итого основное оборудование</t>
        </is>
      </c>
      <c r="D27" s="249" t="n"/>
      <c r="E27" s="342" t="n"/>
      <c r="F27" s="259" t="n"/>
      <c r="G27" s="32" t="n">
        <v>0</v>
      </c>
      <c r="H27" s="130" t="n">
        <v>0</v>
      </c>
      <c r="I27" s="129" t="n"/>
      <c r="J27" s="32" t="n">
        <v>0</v>
      </c>
    </row>
    <row r="28">
      <c r="A28" s="249" t="n"/>
      <c r="B28" s="249" t="n"/>
      <c r="C28" s="257" t="inlineStr">
        <is>
          <t>Итого прочее оборудование</t>
        </is>
      </c>
      <c r="D28" s="249" t="n"/>
      <c r="E28" s="341" t="n"/>
      <c r="F28" s="259" t="n"/>
      <c r="G28" s="32" t="n">
        <v>0</v>
      </c>
      <c r="H28" s="130" t="n">
        <v>0</v>
      </c>
      <c r="I28" s="129" t="n"/>
      <c r="J28" s="32" t="n">
        <v>0</v>
      </c>
    </row>
    <row r="29">
      <c r="A29" s="249" t="n"/>
      <c r="B29" s="249" t="n"/>
      <c r="C29" s="238" t="inlineStr">
        <is>
          <t>Итого по разделу «Оборудование»</t>
        </is>
      </c>
      <c r="D29" s="249" t="n"/>
      <c r="E29" s="258" t="n"/>
      <c r="F29" s="259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07">
      <c r="A30" s="249" t="n"/>
      <c r="B30" s="249" t="n"/>
      <c r="C30" s="257" t="inlineStr">
        <is>
          <t>в том числе технологическое оборудование</t>
        </is>
      </c>
      <c r="D30" s="249" t="n"/>
      <c r="E30" s="342" t="n"/>
      <c r="F30" s="259" t="n"/>
      <c r="G30" s="32">
        <f>'Прил.6 Расчет ОБ'!G12</f>
        <v/>
      </c>
      <c r="H30" s="260" t="n"/>
      <c r="I30" s="129" t="n"/>
      <c r="J30" s="32">
        <f>J29</f>
        <v/>
      </c>
    </row>
    <row r="31" ht="14.25" customFormat="1" customHeight="1" s="198">
      <c r="A31" s="249" t="n"/>
      <c r="B31" s="238" t="inlineStr">
        <is>
          <t>Материалы</t>
        </is>
      </c>
      <c r="C31" s="329" t="n"/>
      <c r="D31" s="329" t="n"/>
      <c r="E31" s="329" t="n"/>
      <c r="F31" s="329" t="n"/>
      <c r="G31" s="329" t="n"/>
      <c r="H31" s="330" t="n"/>
      <c r="I31" s="127" t="n"/>
      <c r="J31" s="127" t="n"/>
    </row>
    <row r="32" ht="14.25" customFormat="1" customHeight="1" s="198">
      <c r="A32" s="250" t="n"/>
      <c r="B32" s="253" t="inlineStr">
        <is>
          <t>Основные материалы</t>
        </is>
      </c>
      <c r="C32" s="343" t="n"/>
      <c r="D32" s="343" t="n"/>
      <c r="E32" s="343" t="n"/>
      <c r="F32" s="343" t="n"/>
      <c r="G32" s="343" t="n"/>
      <c r="H32" s="344" t="n"/>
      <c r="I32" s="140" t="n"/>
      <c r="J32" s="140" t="n"/>
    </row>
    <row r="33" ht="25.5" customFormat="1" customHeight="1" s="198">
      <c r="A33" s="249" t="n">
        <v>5</v>
      </c>
      <c r="B33" s="186" t="inlineStr">
        <is>
          <t>БЦ.91.161</t>
        </is>
      </c>
      <c r="C33" s="171" t="inlineStr">
        <is>
          <t xml:space="preserve">Муфта соединительная 20 кВ сечением 240 мм2 </t>
        </is>
      </c>
      <c r="D33" s="249" t="inlineStr">
        <is>
          <t>шт</t>
        </is>
      </c>
      <c r="E33" s="342" t="n">
        <v>6</v>
      </c>
      <c r="F33" s="259">
        <f>ROUND(I33/'Прил. 10'!$D$13,2)</f>
        <v/>
      </c>
      <c r="G33" s="32">
        <f>ROUND(E33*F33,2)</f>
        <v/>
      </c>
      <c r="H33" s="130">
        <f>G33/$G$44</f>
        <v/>
      </c>
      <c r="I33" s="32" t="n">
        <v>4423.48</v>
      </c>
      <c r="J33" s="32">
        <f>ROUND(I33*E33,2)</f>
        <v/>
      </c>
    </row>
    <row r="34" ht="14.25" customFormat="1" customHeight="1" s="198">
      <c r="A34" s="251" t="n"/>
      <c r="B34" s="142" t="n"/>
      <c r="C34" s="143" t="inlineStr">
        <is>
          <t>Итого основные материалы</t>
        </is>
      </c>
      <c r="D34" s="251" t="n"/>
      <c r="E34" s="345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9" t="n">
        <v>6</v>
      </c>
      <c r="B35" s="137" t="inlineStr">
        <is>
          <t>10.3.02.03-0011</t>
        </is>
      </c>
      <c r="C35" s="257" t="inlineStr">
        <is>
          <t>Припои оловянно-свинцовые бессурьмянистые, марка ПОС30</t>
        </is>
      </c>
      <c r="D35" s="249" t="inlineStr">
        <is>
          <t>т</t>
        </is>
      </c>
      <c r="E35" s="342" t="n">
        <v>0.0174</v>
      </c>
      <c r="F35" s="259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9" t="n">
        <v>7</v>
      </c>
      <c r="B36" s="137" t="inlineStr">
        <is>
          <t>10.2.02.08-0001</t>
        </is>
      </c>
      <c r="C36" s="257" t="inlineStr">
        <is>
          <t>Проволока медная, круглая, мягкая, электротехническая, диаметр 1,0-3,0 мм и выше</t>
        </is>
      </c>
      <c r="D36" s="249" t="inlineStr">
        <is>
          <t>т</t>
        </is>
      </c>
      <c r="E36" s="342" t="n">
        <v>0.0075</v>
      </c>
      <c r="F36" s="259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9" t="n">
        <v>8</v>
      </c>
      <c r="B37" s="137" t="inlineStr">
        <is>
          <t>01.1.02.01-0003</t>
        </is>
      </c>
      <c r="C37" s="257" t="inlineStr">
        <is>
          <t>Асботекстолит, марка Г</t>
        </is>
      </c>
      <c r="D37" s="249" t="inlineStr">
        <is>
          <t>т</t>
        </is>
      </c>
      <c r="E37" s="342" t="n">
        <v>0.00075</v>
      </c>
      <c r="F37" s="259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9" t="n">
        <v>9</v>
      </c>
      <c r="B38" s="137" t="inlineStr">
        <is>
          <t>01.3.02.09-0022</t>
        </is>
      </c>
      <c r="C38" s="257" t="inlineStr">
        <is>
          <t>Пропан-бутан смесь техническая</t>
        </is>
      </c>
      <c r="D38" s="249" t="inlineStr">
        <is>
          <t>кг</t>
        </is>
      </c>
      <c r="E38" s="342" t="n">
        <v>15</v>
      </c>
      <c r="F38" s="259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9" t="n">
        <v>10</v>
      </c>
      <c r="B39" s="137" t="inlineStr">
        <is>
          <t>14.4.02.09-0001</t>
        </is>
      </c>
      <c r="C39" s="257" t="inlineStr">
        <is>
          <t>Краска</t>
        </is>
      </c>
      <c r="D39" s="249" t="inlineStr">
        <is>
          <t>кг</t>
        </is>
      </c>
      <c r="E39" s="342" t="n">
        <v>2.61</v>
      </c>
      <c r="F39" s="259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9" t="n">
        <v>11</v>
      </c>
      <c r="B40" s="137" t="inlineStr">
        <is>
          <t>20.1.02.06-0001</t>
        </is>
      </c>
      <c r="C40" s="257" t="inlineStr">
        <is>
          <t>Жир паяльный</t>
        </is>
      </c>
      <c r="D40" s="249" t="inlineStr">
        <is>
          <t>кг</t>
        </is>
      </c>
      <c r="E40" s="342" t="n">
        <v>0.18</v>
      </c>
      <c r="F40" s="259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9" t="n">
        <v>12</v>
      </c>
      <c r="B41" s="137" t="inlineStr">
        <is>
          <t>01.3.01.05-0009</t>
        </is>
      </c>
      <c r="C41" s="257" t="inlineStr">
        <is>
          <t>Парафины нефтяные твердые марки Т-1</t>
        </is>
      </c>
      <c r="D41" s="249" t="inlineStr">
        <is>
          <t>т</t>
        </is>
      </c>
      <c r="E41" s="342" t="n">
        <v>0.0018</v>
      </c>
      <c r="F41" s="259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9" t="n">
        <v>13</v>
      </c>
      <c r="B42" s="137" t="inlineStr">
        <is>
          <t>01.7.20.08-0031</t>
        </is>
      </c>
      <c r="C42" s="257" t="inlineStr">
        <is>
          <t>Бязь суровая</t>
        </is>
      </c>
      <c r="D42" s="249" t="inlineStr">
        <is>
          <t>10 м2</t>
        </is>
      </c>
      <c r="E42" s="342" t="n">
        <v>0.03</v>
      </c>
      <c r="F42" s="259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1" t="n"/>
      <c r="B43" s="251" t="n"/>
      <c r="C43" s="143" t="inlineStr">
        <is>
          <t>Итого прочие материалы</t>
        </is>
      </c>
      <c r="D43" s="251" t="n"/>
      <c r="E43" s="345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9" t="n"/>
      <c r="B44" s="249" t="n"/>
      <c r="C44" s="238" t="inlineStr">
        <is>
          <t>Итого по разделу «Материалы»</t>
        </is>
      </c>
      <c r="D44" s="249" t="n"/>
      <c r="E44" s="258" t="n"/>
      <c r="F44" s="259" t="n"/>
      <c r="G44" s="32">
        <f>G34+G43</f>
        <v/>
      </c>
      <c r="H44" s="260">
        <f>G44/$G$44</f>
        <v/>
      </c>
      <c r="I44" s="32" t="n"/>
      <c r="J44" s="32">
        <f>J34+J43</f>
        <v/>
      </c>
    </row>
    <row r="45" ht="14.25" customFormat="1" customHeight="1" s="198">
      <c r="A45" s="249" t="n"/>
      <c r="B45" s="249" t="n"/>
      <c r="C45" s="257" t="inlineStr">
        <is>
          <t>ИТОГО ПО РМ</t>
        </is>
      </c>
      <c r="D45" s="249" t="n"/>
      <c r="E45" s="258" t="n"/>
      <c r="F45" s="259" t="n"/>
      <c r="G45" s="32">
        <f>G15+G24+G44</f>
        <v/>
      </c>
      <c r="H45" s="260" t="n"/>
      <c r="I45" s="32" t="n"/>
      <c r="J45" s="32">
        <f>J15+J24+J44</f>
        <v/>
      </c>
    </row>
    <row r="46" ht="14.25" customFormat="1" customHeight="1" s="198">
      <c r="A46" s="249" t="n"/>
      <c r="B46" s="249" t="n"/>
      <c r="C46" s="257" t="inlineStr">
        <is>
          <t>Накладные расходы</t>
        </is>
      </c>
      <c r="D46" s="135">
        <f>ROUND(G46/(G$17+$G$15),2)</f>
        <v/>
      </c>
      <c r="E46" s="258" t="n"/>
      <c r="F46" s="259" t="n"/>
      <c r="G46" s="32" t="n">
        <v>1062.91</v>
      </c>
      <c r="H46" s="260" t="n"/>
      <c r="I46" s="32" t="n"/>
      <c r="J46" s="32">
        <f>ROUND(D46*(J15+J17),2)</f>
        <v/>
      </c>
    </row>
    <row r="47" ht="14.25" customFormat="1" customHeight="1" s="198">
      <c r="A47" s="249" t="n"/>
      <c r="B47" s="249" t="n"/>
      <c r="C47" s="257" t="inlineStr">
        <is>
          <t>Сметная прибыль</t>
        </is>
      </c>
      <c r="D47" s="135">
        <f>ROUND(G47/(G$15+G$17),2)</f>
        <v/>
      </c>
      <c r="E47" s="258" t="n"/>
      <c r="F47" s="259" t="n"/>
      <c r="G47" s="32" t="n">
        <v>558.85</v>
      </c>
      <c r="H47" s="260" t="n"/>
      <c r="I47" s="32" t="n"/>
      <c r="J47" s="32">
        <f>ROUND(D47*(J15+J17),2)</f>
        <v/>
      </c>
    </row>
    <row r="48" ht="14.25" customFormat="1" customHeight="1" s="198">
      <c r="A48" s="249" t="n"/>
      <c r="B48" s="249" t="n"/>
      <c r="C48" s="257" t="inlineStr">
        <is>
          <t>Итого СМР (с НР и СП)</t>
        </is>
      </c>
      <c r="D48" s="249" t="n"/>
      <c r="E48" s="258" t="n"/>
      <c r="F48" s="259" t="n"/>
      <c r="G48" s="32">
        <f>G15+G24+G44+G46+G47</f>
        <v/>
      </c>
      <c r="H48" s="260" t="n"/>
      <c r="I48" s="32" t="n"/>
      <c r="J48" s="32">
        <f>J15+J24+J44+J46+J47</f>
        <v/>
      </c>
    </row>
    <row r="49" ht="14.25" customFormat="1" customHeight="1" s="198">
      <c r="A49" s="249" t="n"/>
      <c r="B49" s="249" t="n"/>
      <c r="C49" s="257" t="inlineStr">
        <is>
          <t>ВСЕГО СМР + ОБОРУДОВАНИЕ</t>
        </is>
      </c>
      <c r="D49" s="249" t="n"/>
      <c r="E49" s="258" t="n"/>
      <c r="F49" s="259" t="n"/>
      <c r="G49" s="32">
        <f>G48+G29</f>
        <v/>
      </c>
      <c r="H49" s="260" t="n"/>
      <c r="I49" s="32" t="n"/>
      <c r="J49" s="32">
        <f>J48+J29</f>
        <v/>
      </c>
    </row>
    <row r="50" ht="34.5" customFormat="1" customHeight="1" s="198">
      <c r="A50" s="249" t="n"/>
      <c r="B50" s="249" t="n"/>
      <c r="C50" s="257" t="inlineStr">
        <is>
          <t>ИТОГО ПОКАЗАТЕЛЬ НА ЕД. ИЗМ.</t>
        </is>
      </c>
      <c r="D50" s="249" t="inlineStr">
        <is>
          <t>1 ед</t>
        </is>
      </c>
      <c r="E50" s="342" t="n">
        <v>1</v>
      </c>
      <c r="F50" s="259" t="n"/>
      <c r="G50" s="32">
        <f>G49/E50</f>
        <v/>
      </c>
      <c r="H50" s="260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07" min="1" max="1"/>
    <col width="17.5546875" customWidth="1" style="207" min="2" max="2"/>
    <col width="39.109375" customWidth="1" style="207" min="3" max="3"/>
    <col width="10.6640625" customWidth="1" style="207" min="4" max="4"/>
    <col width="13.88671875" customWidth="1" style="207" min="5" max="5"/>
    <col width="13.33203125" customWidth="1" style="207" min="6" max="6"/>
    <col width="14.109375" customWidth="1" style="207" min="7" max="7"/>
  </cols>
  <sheetData>
    <row r="1">
      <c r="A1" s="265" t="inlineStr">
        <is>
          <t>Приложение №6</t>
        </is>
      </c>
    </row>
    <row r="2" ht="21.75" customHeight="1" s="207">
      <c r="A2" s="265" t="n"/>
      <c r="B2" s="265" t="n"/>
      <c r="C2" s="265" t="n"/>
      <c r="D2" s="265" t="n"/>
      <c r="E2" s="265" t="n"/>
      <c r="F2" s="265" t="n"/>
      <c r="G2" s="265" t="n"/>
    </row>
    <row r="3">
      <c r="A3" s="212" t="inlineStr">
        <is>
          <t>Расчет стоимости оборудования</t>
        </is>
      </c>
    </row>
    <row r="4" ht="25.5" customHeight="1" s="207">
      <c r="A4" s="215" t="inlineStr">
        <is>
          <t xml:space="preserve">Наименование разрабатываемого показателя УНЦ — Муфта соединительная 20 кВ сечением 240 мм2 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07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49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207">
      <c r="A9" s="25" t="n"/>
      <c r="B9" s="257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07">
      <c r="A10" s="249" t="n"/>
      <c r="B10" s="238" t="n"/>
      <c r="C10" s="257" t="inlineStr">
        <is>
          <t>ИТОГО ИНЖЕНЕРНОЕ ОБОРУДОВАНИЕ</t>
        </is>
      </c>
      <c r="D10" s="238" t="n"/>
      <c r="E10" s="105" t="n"/>
      <c r="F10" s="259" t="n"/>
      <c r="G10" s="259" t="n">
        <v>0</v>
      </c>
    </row>
    <row r="11">
      <c r="A11" s="249" t="n"/>
      <c r="B11" s="257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07">
      <c r="A12" s="249" t="n"/>
      <c r="B12" s="257" t="n"/>
      <c r="C12" s="257" t="inlineStr">
        <is>
          <t>ИТОГО ТЕХНОЛОГИЧЕСКОЕ ОБОРУДОВАНИЕ</t>
        </is>
      </c>
      <c r="D12" s="257" t="n"/>
      <c r="E12" s="269" t="n"/>
      <c r="F12" s="259" t="n"/>
      <c r="G12" s="32" t="n">
        <v>0</v>
      </c>
    </row>
    <row r="13" ht="19.5" customHeight="1" s="207">
      <c r="A13" s="249" t="n"/>
      <c r="B13" s="257" t="n"/>
      <c r="C13" s="257" t="inlineStr">
        <is>
          <t>Всего по разделу «Оборудование»</t>
        </is>
      </c>
      <c r="D13" s="257" t="n"/>
      <c r="E13" s="269" t="n"/>
      <c r="F13" s="259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07" min="1" max="1"/>
    <col width="22.44140625" customWidth="1" style="207" min="2" max="2"/>
    <col width="37.109375" customWidth="1" style="207" min="3" max="3"/>
    <col width="49" customWidth="1" style="207" min="4" max="4"/>
    <col width="9.109375" customWidth="1" style="207" min="5" max="5"/>
  </cols>
  <sheetData>
    <row r="1" ht="15.75" customHeight="1" s="207">
      <c r="A1" s="209" t="n"/>
      <c r="B1" s="209" t="n"/>
      <c r="C1" s="209" t="n"/>
      <c r="D1" s="209" t="inlineStr">
        <is>
          <t>Приложение №7</t>
        </is>
      </c>
    </row>
    <row r="2" ht="15.75" customHeight="1" s="207">
      <c r="A2" s="209" t="n"/>
      <c r="B2" s="209" t="n"/>
      <c r="C2" s="209" t="n"/>
      <c r="D2" s="209" t="n"/>
    </row>
    <row r="3" ht="15.75" customHeight="1" s="207">
      <c r="A3" s="209" t="n"/>
      <c r="B3" s="192" t="inlineStr">
        <is>
          <t>Расчет показателя УНЦ</t>
        </is>
      </c>
      <c r="C3" s="209" t="n"/>
      <c r="D3" s="209" t="n"/>
    </row>
    <row r="4" ht="15.75" customHeight="1" s="207">
      <c r="A4" s="209" t="n"/>
      <c r="B4" s="209" t="n"/>
      <c r="C4" s="209" t="n"/>
      <c r="D4" s="209" t="n"/>
    </row>
    <row r="5" ht="15.75" customHeight="1" s="207">
      <c r="A5" s="271" t="inlineStr">
        <is>
          <t xml:space="preserve">Наименование разрабатываемого показателя УНЦ - </t>
        </is>
      </c>
      <c r="D5" s="271">
        <f>'Прил.5 Расчет СМР и ОБ'!D6:J6</f>
        <v/>
      </c>
    </row>
    <row r="6" ht="15.75" customHeight="1" s="207">
      <c r="A6" s="209" t="inlineStr">
        <is>
          <t>Единица измерения  — 1 ед</t>
        </is>
      </c>
      <c r="B6" s="209" t="n"/>
      <c r="C6" s="209" t="n"/>
      <c r="D6" s="209" t="n"/>
    </row>
    <row r="7" ht="15.75" customHeight="1" s="207">
      <c r="A7" s="209" t="n"/>
      <c r="B7" s="209" t="n"/>
      <c r="C7" s="209" t="n"/>
      <c r="D7" s="209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07">
      <c r="A10" s="242" t="n">
        <v>1</v>
      </c>
      <c r="B10" s="242" t="n">
        <v>2</v>
      </c>
      <c r="C10" s="242" t="n">
        <v>3</v>
      </c>
      <c r="D10" s="242" t="n">
        <v>4</v>
      </c>
    </row>
    <row r="11" ht="31.5" customHeight="1" s="207">
      <c r="A11" s="242" t="inlineStr">
        <is>
          <t>К2-08-3</t>
        </is>
      </c>
      <c r="B11" s="24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07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207" min="2" max="2"/>
    <col width="37" customWidth="1" style="207" min="3" max="3"/>
    <col width="32" customWidth="1" style="207" min="4" max="4"/>
  </cols>
  <sheetData>
    <row r="4" ht="15.75" customHeight="1" s="207">
      <c r="B4" s="222" t="inlineStr">
        <is>
          <t>Приложение № 10</t>
        </is>
      </c>
    </row>
    <row r="5" ht="18.75" customHeight="1" s="207">
      <c r="B5" s="120" t="n"/>
    </row>
    <row r="6" ht="15.75" customHeight="1" s="207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7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07">
      <c r="B10" s="242" t="n">
        <v>1</v>
      </c>
      <c r="C10" s="242" t="n">
        <v>2</v>
      </c>
      <c r="D10" s="242" t="n">
        <v>3</v>
      </c>
    </row>
    <row r="11" ht="45" customHeight="1" s="207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07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07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07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40000000000001" customHeight="1" s="207">
      <c r="B15" s="242" t="inlineStr">
        <is>
          <t>Временные здания и сооружения</t>
        </is>
      </c>
      <c r="C15" s="2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7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07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07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07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07">
      <c r="B20" s="121" t="n"/>
    </row>
    <row r="21" ht="18.75" customHeight="1" s="207">
      <c r="B21" s="121" t="n"/>
    </row>
    <row r="22" ht="18.75" customHeight="1" s="207">
      <c r="B22" s="121" t="n"/>
    </row>
    <row r="23" ht="18.75" customHeight="1" s="207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07" min="2" max="2"/>
    <col width="13" customWidth="1" style="207" min="3" max="3"/>
    <col width="22.88671875" customWidth="1" style="207" min="4" max="4"/>
    <col width="21.5546875" customWidth="1" style="207" min="5" max="5"/>
    <col width="43.88671875" customWidth="1" style="207" min="6" max="6"/>
  </cols>
  <sheetData>
    <row r="1" s="207"/>
    <row r="2" ht="17.25" customHeight="1" s="207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209" t="n"/>
    </row>
    <row r="6" ht="15.75" customHeight="1" s="207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209" t="n"/>
    </row>
    <row r="7" ht="110.25" customHeight="1" s="207">
      <c r="A7" s="317" t="inlineStr">
        <is>
          <t>1.1</t>
        </is>
      </c>
      <c r="B7" s="3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320" t="n">
        <v>47872.94</v>
      </c>
      <c r="F7" s="3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317" t="inlineStr">
        <is>
          <t>1.2</t>
        </is>
      </c>
      <c r="B8" s="318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321">
        <f>1973/12</f>
        <v/>
      </c>
      <c r="F8" s="318" t="inlineStr">
        <is>
          <t>Производственный календарь 2023 год
(40-часов.неделя)</t>
        </is>
      </c>
      <c r="G8" s="211" t="n"/>
    </row>
    <row r="9" ht="15.75" customHeight="1" s="207">
      <c r="A9" s="317" t="inlineStr">
        <is>
          <t>1.3</t>
        </is>
      </c>
      <c r="B9" s="318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321" t="n">
        <v>1</v>
      </c>
      <c r="F9" s="318" t="n"/>
      <c r="G9" s="211" t="n"/>
    </row>
    <row r="10" ht="15.75" customHeight="1" s="207">
      <c r="A10" s="317" t="inlineStr">
        <is>
          <t>1.4</t>
        </is>
      </c>
      <c r="B10" s="318" t="inlineStr">
        <is>
          <t>Средний разряд работ</t>
        </is>
      </c>
      <c r="C10" s="319" t="n"/>
      <c r="D10" s="319" t="n"/>
      <c r="E10" s="346" t="n">
        <v>4</v>
      </c>
      <c r="F10" s="318" t="inlineStr">
        <is>
          <t>РТМ</t>
        </is>
      </c>
      <c r="G10" s="211" t="n"/>
    </row>
    <row r="11" ht="78.75" customHeight="1" s="207">
      <c r="A11" s="317" t="inlineStr">
        <is>
          <t>1.5</t>
        </is>
      </c>
      <c r="B11" s="318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347" t="n">
        <v>1.34</v>
      </c>
      <c r="F11" s="3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317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348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7">
      <c r="A13" s="317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8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2025-01-24T12:05:37Z</dcterms:modified>
  <cp:lastModifiedBy>user1</cp:lastModifiedBy>
</cp:coreProperties>
</file>