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0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20 кВ (с медной жилой) сечение жилы 400 мм2</t>
        </is>
      </c>
    </row>
    <row r="8" ht="31.5" customHeight="1" s="214">
      <c r="B8" s="248" t="inlineStr">
        <is>
          <t>Сопоставимый уровень цен: 3 квартал 2011 года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52" t="n"/>
    </row>
    <row r="12" ht="96.75" customHeight="1" s="214">
      <c r="B12" s="263" t="n">
        <v>1</v>
      </c>
      <c r="C12" s="228" t="inlineStr">
        <is>
          <t>Наименование объекта-представителя</t>
        </is>
      </c>
      <c r="D12" s="263" t="inlineStr">
        <is>
          <t>Комплексная реконструкция и техническое перевооружение ПС №20 Чесменская СПб</t>
        </is>
      </c>
    </row>
    <row r="13">
      <c r="B13" s="263" t="n">
        <v>2</v>
      </c>
      <c r="C13" s="228" t="inlineStr">
        <is>
          <t>Наименование субъекта Российской Федерации</t>
        </is>
      </c>
      <c r="D13" s="263" t="inlineStr">
        <is>
          <t>Ленинградская область</t>
        </is>
      </c>
    </row>
    <row r="14">
      <c r="B14" s="263" t="n">
        <v>3</v>
      </c>
      <c r="C14" s="228" t="inlineStr">
        <is>
          <t>Климатический район и подрайон</t>
        </is>
      </c>
      <c r="D14" s="263" t="inlineStr">
        <is>
          <t>IIВ</t>
        </is>
      </c>
    </row>
    <row r="15">
      <c r="B15" s="263" t="n">
        <v>4</v>
      </c>
      <c r="C15" s="228" t="inlineStr">
        <is>
          <t>Мощность объекта</t>
        </is>
      </c>
      <c r="D15" s="263" t="n">
        <v>1</v>
      </c>
    </row>
    <row r="16" ht="116.25" customHeight="1" s="214">
      <c r="B16" s="26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20кВ 3х400</t>
        </is>
      </c>
    </row>
    <row r="17" ht="79.5" customHeight="1" s="214">
      <c r="B17" s="26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4533.54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3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3" t="n">
        <v>10</v>
      </c>
      <c r="C25" s="228" t="inlineStr">
        <is>
          <t>Примечание</t>
        </is>
      </c>
      <c r="D25" s="263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0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</row>
    <row r="11" ht="49.5" customHeight="1" s="214">
      <c r="B11" s="343" t="n"/>
      <c r="C11" s="343" t="n"/>
      <c r="D11" s="343" t="n"/>
      <c r="E11" s="343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>
      <c r="B12" s="263" t="n">
        <v>1</v>
      </c>
      <c r="C12" s="263" t="inlineStr">
        <is>
          <t>Кабель медный 20кВ 3х400</t>
        </is>
      </c>
      <c r="D12" s="208" t="inlineStr">
        <is>
          <t>02-17-01</t>
        </is>
      </c>
      <c r="E12" s="263" t="inlineStr">
        <is>
          <t>Заходы КЛ-35 кВ</t>
        </is>
      </c>
      <c r="F12" s="212" t="n"/>
      <c r="G12" s="212">
        <f>4533536.24/1000</f>
        <v/>
      </c>
      <c r="H12" s="212" t="n"/>
      <c r="I12" s="212" t="n"/>
      <c r="J12" s="212">
        <f>SUM(F12:I12)</f>
        <v/>
      </c>
    </row>
    <row r="13" ht="15" customHeight="1" s="214"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</row>
    <row r="14" ht="15.75" customHeight="1" s="214"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</row>
    <row r="15" ht="15" customHeight="1" s="214"/>
    <row r="16" ht="15" customHeight="1" s="214"/>
    <row r="17" ht="15" customHeight="1" s="214"/>
    <row r="18" ht="15" customHeight="1" s="214">
      <c r="C18" s="204" t="inlineStr">
        <is>
          <t>Составил ______________________     А.Р. Маркова</t>
        </is>
      </c>
      <c r="D18" s="205" t="n"/>
      <c r="E18" s="205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4">
      <c r="C20" s="204" t="n"/>
      <c r="D20" s="205" t="n"/>
      <c r="E20" s="205" t="n"/>
    </row>
    <row r="21" ht="15" customHeight="1" s="214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70" zoomScaleSheetLayoutView="70" workbookViewId="0">
      <selection activeCell="D31" sqref="D30:D3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2" t="inlineStr">
        <is>
          <t>Наименование разрабатываемого показателя УНЦ -  КЛ 20 кВ (с медной жилой) сечение жилы 400 мм2</t>
        </is>
      </c>
    </row>
    <row r="8">
      <c r="A8" s="262" t="n"/>
      <c r="B8" s="262" t="n"/>
      <c r="C8" s="262" t="n"/>
      <c r="D8" s="262" t="n"/>
      <c r="E8" s="262" t="n"/>
      <c r="F8" s="262" t="n"/>
      <c r="G8" s="262" t="n"/>
      <c r="H8" s="262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3" t="inlineStr">
        <is>
          <t>на ед.изм.</t>
        </is>
      </c>
      <c r="H10" s="26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9">
      <c r="A12" s="266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6" t="n">
        <v>231.2</v>
      </c>
      <c r="G13" s="349" t="n">
        <v>9.4</v>
      </c>
      <c r="H13" s="169">
        <f>ROUND(F13*G13,2)</f>
        <v/>
      </c>
    </row>
    <row r="14">
      <c r="A14" s="265" t="inlineStr">
        <is>
          <t>Затраты труда машинистов</t>
        </is>
      </c>
      <c r="B14" s="340" t="n"/>
      <c r="C14" s="340" t="n"/>
      <c r="D14" s="340" t="n"/>
      <c r="E14" s="341" t="n"/>
      <c r="F14" s="266" t="n"/>
      <c r="G14" s="157" t="n"/>
      <c r="H14" s="348">
        <f>H15</f>
        <v/>
      </c>
    </row>
    <row r="15">
      <c r="A15" s="294" t="n">
        <v>2</v>
      </c>
      <c r="B15" s="267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66.40000000000001</v>
      </c>
      <c r="G15" s="169" t="n"/>
      <c r="H15" s="349" t="n">
        <v>896.4</v>
      </c>
    </row>
    <row r="16" customFormat="1" s="199">
      <c r="A16" s="266" t="inlineStr">
        <is>
          <t>Машины и механизмы</t>
        </is>
      </c>
      <c r="B16" s="340" t="n"/>
      <c r="C16" s="340" t="n"/>
      <c r="D16" s="340" t="n"/>
      <c r="E16" s="341" t="n"/>
      <c r="F16" s="266" t="n"/>
      <c r="G16" s="157" t="n"/>
      <c r="H16" s="348">
        <f>SUM(H17:H20)</f>
        <v/>
      </c>
    </row>
    <row r="17" ht="25.5" customHeight="1" s="214">
      <c r="A17" s="294" t="n">
        <v>3</v>
      </c>
      <c r="B17" s="267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33.2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7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294" t="n">
        <v>33.2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7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7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6" t="inlineStr">
        <is>
          <t>Материалы</t>
        </is>
      </c>
      <c r="B21" s="340" t="n"/>
      <c r="C21" s="340" t="n"/>
      <c r="D21" s="340" t="n"/>
      <c r="E21" s="341" t="n"/>
      <c r="F21" s="266" t="n"/>
      <c r="G21" s="157" t="n"/>
      <c r="H21" s="348">
        <f>SUM(H22:H27)</f>
        <v/>
      </c>
    </row>
    <row r="22">
      <c r="A22" s="193" t="n">
        <v>7</v>
      </c>
      <c r="B22" s="267" t="n"/>
      <c r="C22" s="276" t="inlineStr">
        <is>
          <t>Прайс из СД ОП</t>
        </is>
      </c>
      <c r="D22" s="275" t="inlineStr">
        <is>
          <t>Кабель медный 20кВ 3х400</t>
        </is>
      </c>
      <c r="E22" s="276" t="inlineStr">
        <is>
          <t>км</t>
        </is>
      </c>
      <c r="F22" s="276" t="n">
        <v>3.3</v>
      </c>
      <c r="G22" s="293" t="n">
        <v>939626.08</v>
      </c>
      <c r="H22" s="32" t="n">
        <v>3100766.06</v>
      </c>
    </row>
    <row r="23" ht="25.5" customHeight="1" s="214">
      <c r="A23" s="173" t="n">
        <v>8</v>
      </c>
      <c r="B23" s="267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3" t="n">
        <v>9</v>
      </c>
      <c r="B24" s="267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7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7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3" t="n">
        <v>12</v>
      </c>
      <c r="B27" s="267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9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36" t="inlineStr">
        <is>
          <t>Ресурсная модель</t>
        </is>
      </c>
    </row>
    <row r="6">
      <c r="B6" s="165" t="n"/>
      <c r="C6" s="204" t="n"/>
      <c r="D6" s="204" t="n"/>
      <c r="E6" s="204" t="n"/>
    </row>
    <row r="7" ht="25.5" customHeight="1" s="214">
      <c r="B7" s="245" t="inlineStr">
        <is>
          <t>Наименование разрабатываемого показателя УНЦ — КЛ 20 кВ (с медной жилой) сечение жилы 400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4" t="n"/>
      <c r="D9" s="204" t="n"/>
      <c r="E9" s="204" t="n"/>
    </row>
    <row r="10" ht="51" customHeight="1" s="214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4" t="n"/>
      <c r="D42" s="204" t="n"/>
      <c r="E42" s="204" t="n"/>
    </row>
    <row r="43">
      <c r="B43" s="161" t="inlineStr">
        <is>
          <t>Составил ____________________________ А.Р. Маркова</t>
        </is>
      </c>
      <c r="C43" s="204" t="n"/>
      <c r="D43" s="204" t="n"/>
      <c r="E43" s="204" t="n"/>
    </row>
    <row r="44">
      <c r="B44" s="161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61" t="n"/>
      <c r="C45" s="204" t="n"/>
      <c r="D45" s="204" t="n"/>
      <c r="E45" s="204" t="n"/>
    </row>
    <row r="46">
      <c r="B46" s="161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9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Q24" sqref="Q24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 s="214">
      <c r="H2" s="284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36" t="inlineStr">
        <is>
          <t>Расчет стоимости СМР и оборудования</t>
        </is>
      </c>
    </row>
    <row r="5" ht="12.75" customFormat="1" customHeight="1" s="204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4">
      <c r="A6" s="139" t="inlineStr">
        <is>
          <t>Наименование разрабатываемого показателя УНЦ</t>
        </is>
      </c>
      <c r="B6" s="138" t="n"/>
      <c r="C6" s="138" t="n"/>
      <c r="D6" s="288" t="inlineStr">
        <is>
          <t>КЛ 20 кВ (с медной жилой) сечение жилы 400 мм2</t>
        </is>
      </c>
    </row>
    <row r="7" ht="12.75" customFormat="1" customHeight="1" s="204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4">
      <c r="A8" s="239" t="n"/>
    </row>
    <row r="9" ht="27" customHeight="1" s="214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1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1" t="n"/>
      <c r="M9" s="205" t="n"/>
      <c r="N9" s="205" t="n"/>
    </row>
    <row r="10" ht="28.5" customHeight="1" s="214">
      <c r="A10" s="343" t="n"/>
      <c r="B10" s="343" t="n"/>
      <c r="C10" s="343" t="n"/>
      <c r="D10" s="343" t="n"/>
      <c r="E10" s="343" t="n"/>
      <c r="F10" s="276" t="inlineStr">
        <is>
          <t>на ед. изм.</t>
        </is>
      </c>
      <c r="G10" s="276" t="inlineStr">
        <is>
          <t>общая</t>
        </is>
      </c>
      <c r="H10" s="343" t="n"/>
      <c r="I10" s="276" t="inlineStr">
        <is>
          <t>на ед. изм.</t>
        </is>
      </c>
      <c r="J10" s="276" t="inlineStr">
        <is>
          <t>общая</t>
        </is>
      </c>
      <c r="M10" s="205" t="n"/>
      <c r="N10" s="205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1" t="n">
        <v>9</v>
      </c>
      <c r="J11" s="271" t="n">
        <v>10</v>
      </c>
      <c r="M11" s="205" t="n"/>
      <c r="N11" s="205" t="n"/>
    </row>
    <row r="12">
      <c r="A12" s="276" t="n"/>
      <c r="B12" s="265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6" t="n">
        <v>1</v>
      </c>
      <c r="B13" s="137" t="inlineStr">
        <is>
          <t>1-3-8</t>
        </is>
      </c>
      <c r="C13" s="275" t="inlineStr">
        <is>
          <t>Затраты труда рабочих-строителей среднего разряда (3,8)</t>
        </is>
      </c>
      <c r="D13" s="276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5">
      <c r="A14" s="276" t="n"/>
      <c r="B14" s="276" t="n"/>
      <c r="C14" s="265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79" t="n">
        <v>1</v>
      </c>
      <c r="I14" s="127" t="n"/>
      <c r="J14" s="32">
        <f>SUM(J13:J13)</f>
        <v/>
      </c>
    </row>
    <row r="15" ht="14.25" customFormat="1" customHeight="1" s="205">
      <c r="A15" s="276" t="n"/>
      <c r="B15" s="275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5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353" t="n">
        <v>66.40000000000001</v>
      </c>
      <c r="F16" s="32">
        <f>G16/E16</f>
        <v/>
      </c>
      <c r="G16" s="32">
        <f>Прил.3!H14</f>
        <v/>
      </c>
      <c r="H16" s="279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5">
      <c r="A17" s="276" t="n"/>
      <c r="B17" s="265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5">
      <c r="A18" s="276" t="n"/>
      <c r="B18" s="275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5">
      <c r="A19" s="276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5">
      <c r="A20" s="276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5">
      <c r="A21" s="276" t="n"/>
      <c r="B21" s="276" t="n"/>
      <c r="C21" s="275" t="inlineStr">
        <is>
          <t>Итого основные машины и механизмы</t>
        </is>
      </c>
      <c r="D21" s="276" t="n"/>
      <c r="E21" s="352" t="n"/>
      <c r="F21" s="32" t="n"/>
      <c r="G21" s="32">
        <f>SUM(G19:G20)</f>
        <v/>
      </c>
      <c r="H21" s="274">
        <f>G21/G25</f>
        <v/>
      </c>
      <c r="I21" s="182" t="n"/>
      <c r="J21" s="183">
        <f>SUM(J19:J20)</f>
        <v/>
      </c>
    </row>
    <row r="22" outlineLevel="1" ht="25.5" customFormat="1" customHeight="1" s="205">
      <c r="A22" s="276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5">
      <c r="A23" s="276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5">
      <c r="A24" s="276" t="n"/>
      <c r="B24" s="276" t="n"/>
      <c r="C24" s="275" t="inlineStr">
        <is>
          <t>Итого прочие машины и механизмы</t>
        </is>
      </c>
      <c r="D24" s="276" t="n"/>
      <c r="E24" s="277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5">
      <c r="A25" s="276" t="n"/>
      <c r="B25" s="276" t="n"/>
      <c r="C25" s="265" t="inlineStr">
        <is>
          <t>Итого по разделу «Машины и механизмы»</t>
        </is>
      </c>
      <c r="D25" s="276" t="n"/>
      <c r="E25" s="277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5">
      <c r="A26" s="276" t="n"/>
      <c r="B26" s="265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6" t="n"/>
      <c r="B27" s="275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6" t="n"/>
      <c r="B28" s="276" t="n"/>
      <c r="C28" s="275" t="inlineStr">
        <is>
          <t>Итого основное оборудование</t>
        </is>
      </c>
      <c r="D28" s="276" t="n"/>
      <c r="E28" s="351" t="n"/>
      <c r="F28" s="278" t="n"/>
      <c r="G28" s="32" t="n">
        <v>0</v>
      </c>
      <c r="H28" s="130" t="n">
        <v>0</v>
      </c>
      <c r="I28" s="129" t="n"/>
      <c r="J28" s="32" t="n">
        <v>0</v>
      </c>
    </row>
    <row r="29">
      <c r="A29" s="276" t="n"/>
      <c r="B29" s="276" t="n"/>
      <c r="C29" s="275" t="inlineStr">
        <is>
          <t>Итого прочее оборудование</t>
        </is>
      </c>
      <c r="D29" s="276" t="n"/>
      <c r="E29" s="352" t="n"/>
      <c r="F29" s="278" t="n"/>
      <c r="G29" s="32" t="n">
        <v>0</v>
      </c>
      <c r="H29" s="130" t="n">
        <v>0</v>
      </c>
      <c r="I29" s="129" t="n"/>
      <c r="J29" s="32" t="n">
        <v>0</v>
      </c>
    </row>
    <row r="30">
      <c r="A30" s="276" t="n"/>
      <c r="B30" s="276" t="n"/>
      <c r="C30" s="265" t="inlineStr">
        <is>
          <t>Итого по разделу «Оборудование»</t>
        </is>
      </c>
      <c r="D30" s="276" t="n"/>
      <c r="E30" s="277" t="n"/>
      <c r="F30" s="278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6" t="n"/>
      <c r="B31" s="276" t="n"/>
      <c r="C31" s="275" t="inlineStr">
        <is>
          <t>в том числе технологическое оборудование</t>
        </is>
      </c>
      <c r="D31" s="276" t="n"/>
      <c r="E31" s="351" t="n"/>
      <c r="F31" s="278" t="n"/>
      <c r="G31" s="32">
        <f>'Прил.6 Расчет ОБ'!G12</f>
        <v/>
      </c>
      <c r="H31" s="279" t="n"/>
      <c r="I31" s="129" t="n"/>
      <c r="J31" s="32">
        <f>J30</f>
        <v/>
      </c>
    </row>
    <row r="32" ht="14.25" customFormat="1" customHeight="1" s="205">
      <c r="A32" s="276" t="n"/>
      <c r="B32" s="265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5">
      <c r="A33" s="271" t="n"/>
      <c r="B33" s="270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5">
      <c r="A34" s="276" t="n">
        <v>7</v>
      </c>
      <c r="B34" s="276" t="inlineStr">
        <is>
          <t>БЦ.83.272</t>
        </is>
      </c>
      <c r="C34" s="275" t="inlineStr">
        <is>
          <t>Кабель медный 20кВ 3х400</t>
        </is>
      </c>
      <c r="D34" s="276" t="inlineStr">
        <is>
          <t>км</t>
        </is>
      </c>
      <c r="E34" s="351" t="n">
        <v>3.3</v>
      </c>
      <c r="F34" s="278">
        <f>ROUND(I34/Прил.10!$D$13,2)</f>
        <v/>
      </c>
      <c r="G34" s="32">
        <f>ROUND(E34*F34,2)</f>
        <v/>
      </c>
      <c r="H34" s="130">
        <f>G34/$G$42</f>
        <v/>
      </c>
      <c r="I34" s="32" t="n">
        <v>4733587.99</v>
      </c>
      <c r="J34" s="32">
        <f>ROUND(G34*Прил.10!$D$13,2)</f>
        <v/>
      </c>
    </row>
    <row r="35" ht="14.25" customFormat="1" customHeight="1" s="205">
      <c r="A35" s="190" t="n"/>
      <c r="B35" s="142" t="n"/>
      <c r="C35" s="143" t="inlineStr">
        <is>
          <t>Итого основные материалы</t>
        </is>
      </c>
      <c r="D35" s="287" t="n"/>
      <c r="E35" s="356" t="n"/>
      <c r="F35" s="133" t="n"/>
      <c r="G35" s="133">
        <f>SUM(G34:G34)</f>
        <v/>
      </c>
      <c r="H35" s="185">
        <f>G35/$G$42</f>
        <v/>
      </c>
      <c r="I35" s="133" t="n"/>
      <c r="J35" s="133">
        <f>SUM(J34:J34)</f>
        <v/>
      </c>
    </row>
    <row r="36" outlineLevel="1" ht="25.5" customFormat="1" customHeight="1" s="205">
      <c r="A36" s="276" t="n">
        <v>8</v>
      </c>
      <c r="B36" s="186" t="inlineStr">
        <is>
          <t>08.3.08.02-0052</t>
        </is>
      </c>
      <c r="C36" s="187" t="inlineStr">
        <is>
          <t>Уголок горячекатаный, марка стали ВСт3кп2, размер 50х50х5 мм</t>
        </is>
      </c>
      <c r="D36" s="188" t="inlineStr">
        <is>
          <t>т</t>
        </is>
      </c>
      <c r="E36" s="357" t="n">
        <v>0.1</v>
      </c>
      <c r="F36" s="18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5">
      <c r="A37" s="276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5">
      <c r="A38" s="276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5">
      <c r="A39" s="276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5">
      <c r="A40" s="276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5">
      <c r="A41" s="287" t="n"/>
      <c r="B41" s="287" t="n"/>
      <c r="C41" s="143" t="inlineStr">
        <is>
          <t>Итого прочие материалы</t>
        </is>
      </c>
      <c r="D41" s="287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5">
      <c r="A42" s="276" t="n"/>
      <c r="B42" s="276" t="n"/>
      <c r="C42" s="265" t="inlineStr">
        <is>
          <t>Итого по разделу «Материалы»</t>
        </is>
      </c>
      <c r="D42" s="276" t="n"/>
      <c r="E42" s="277" t="n"/>
      <c r="F42" s="278" t="n"/>
      <c r="G42" s="32">
        <f>G35+G41</f>
        <v/>
      </c>
      <c r="H42" s="279">
        <f>G42/$G$42</f>
        <v/>
      </c>
      <c r="I42" s="32" t="n"/>
      <c r="J42" s="32">
        <f>J35+J41</f>
        <v/>
      </c>
    </row>
    <row r="43" ht="14.25" customFormat="1" customHeight="1" s="205">
      <c r="A43" s="276" t="n"/>
      <c r="B43" s="276" t="n"/>
      <c r="C43" s="275" t="inlineStr">
        <is>
          <t>ИТОГО ПО РМ</t>
        </is>
      </c>
      <c r="D43" s="276" t="n"/>
      <c r="E43" s="277" t="n"/>
      <c r="F43" s="278" t="n"/>
      <c r="G43" s="32">
        <f>G14+G25+G42</f>
        <v/>
      </c>
      <c r="H43" s="279" t="n"/>
      <c r="I43" s="32" t="n"/>
      <c r="J43" s="32">
        <f>J14+J25+J42</f>
        <v/>
      </c>
    </row>
    <row r="44" ht="14.25" customFormat="1" customHeight="1" s="205">
      <c r="A44" s="276" t="n"/>
      <c r="B44" s="276" t="n"/>
      <c r="C44" s="275" t="inlineStr">
        <is>
          <t>Накладные расходы</t>
        </is>
      </c>
      <c r="D44" s="135">
        <f>ROUND(G44/(G$16+$G$14),2)</f>
        <v/>
      </c>
      <c r="E44" s="277" t="n"/>
      <c r="F44" s="278" t="n"/>
      <c r="G44" s="32" t="n">
        <v>2977.61</v>
      </c>
      <c r="H44" s="279" t="n"/>
      <c r="I44" s="32" t="n"/>
      <c r="J44" s="32">
        <f>ROUND(D44*(J14+J16),2)</f>
        <v/>
      </c>
    </row>
    <row r="45" ht="14.25" customFormat="1" customHeight="1" s="205">
      <c r="A45" s="276" t="n"/>
      <c r="B45" s="276" t="n"/>
      <c r="C45" s="275" t="inlineStr">
        <is>
          <t>Сметная прибыль</t>
        </is>
      </c>
      <c r="D45" s="135">
        <f>ROUND(G45/(G$14+G$16),2)</f>
        <v/>
      </c>
      <c r="E45" s="277" t="n"/>
      <c r="F45" s="278" t="n"/>
      <c r="G45" s="32" t="n">
        <v>1565.55</v>
      </c>
      <c r="H45" s="279" t="n"/>
      <c r="I45" s="32" t="n"/>
      <c r="J45" s="32">
        <f>ROUND(D45*(J14+J16),2)</f>
        <v/>
      </c>
    </row>
    <row r="46" ht="14.25" customFormat="1" customHeight="1" s="205">
      <c r="A46" s="276" t="n"/>
      <c r="B46" s="276" t="n"/>
      <c r="C46" s="275" t="inlineStr">
        <is>
          <t>Итого СМР (с НР и СП)</t>
        </is>
      </c>
      <c r="D46" s="276" t="n"/>
      <c r="E46" s="277" t="n"/>
      <c r="F46" s="278" t="n"/>
      <c r="G46" s="32">
        <f>G14+G25+G42+G44+G45</f>
        <v/>
      </c>
      <c r="H46" s="279" t="n"/>
      <c r="I46" s="32" t="n"/>
      <c r="J46" s="32">
        <f>J14+J25+J42+J44+J45</f>
        <v/>
      </c>
    </row>
    <row r="47" ht="14.25" customFormat="1" customHeight="1" s="205">
      <c r="A47" s="276" t="n"/>
      <c r="B47" s="276" t="n"/>
      <c r="C47" s="275" t="inlineStr">
        <is>
          <t>ВСЕГО СМР + ОБОРУДОВАНИЕ</t>
        </is>
      </c>
      <c r="D47" s="276" t="n"/>
      <c r="E47" s="277" t="n"/>
      <c r="F47" s="278" t="n"/>
      <c r="G47" s="32">
        <f>G46+G30</f>
        <v/>
      </c>
      <c r="H47" s="279" t="n"/>
      <c r="I47" s="32" t="n"/>
      <c r="J47" s="32">
        <f>J46+J30</f>
        <v/>
      </c>
    </row>
    <row r="48" ht="34.5" customFormat="1" customHeight="1" s="205">
      <c r="A48" s="276" t="n"/>
      <c r="B48" s="276" t="n"/>
      <c r="C48" s="275" t="inlineStr">
        <is>
          <t>ИТОГО ПОКАЗАТЕЛЬ НА ЕД. ИЗМ.</t>
        </is>
      </c>
      <c r="D48" s="276" t="inlineStr">
        <is>
          <t>1 км</t>
        </is>
      </c>
      <c r="E48" s="277" t="n">
        <v>1</v>
      </c>
      <c r="F48" s="278" t="n"/>
      <c r="G48" s="32">
        <f>G47/E48</f>
        <v/>
      </c>
      <c r="H48" s="279" t="n"/>
      <c r="I48" s="32" t="n"/>
      <c r="J48" s="32">
        <f>J47/E48</f>
        <v/>
      </c>
    </row>
    <row r="50" ht="14.25" customFormat="1" customHeight="1" s="205">
      <c r="A50" s="204" t="inlineStr">
        <is>
          <t>Составил ______________________    А.Р. Маркова</t>
        </is>
      </c>
    </row>
    <row r="51" ht="14.25" customFormat="1" customHeight="1" s="205">
      <c r="A51" s="207" t="inlineStr">
        <is>
          <t xml:space="preserve">                         (подпись, инициалы, фамилия)</t>
        </is>
      </c>
    </row>
    <row r="52" ht="14.25" customFormat="1" customHeight="1" s="205">
      <c r="A52" s="204" t="n"/>
    </row>
    <row r="53" ht="14.25" customFormat="1" customHeight="1" s="205">
      <c r="A53" s="204" t="inlineStr">
        <is>
          <t>Проверил ______________________        А.В. Костянецкая</t>
        </is>
      </c>
    </row>
    <row r="54" ht="14.25" customFormat="1" customHeight="1" s="205">
      <c r="A54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3" workbookViewId="0">
      <selection activeCell="E19" sqref="E19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20 кВ (с медной жилой) сечение жилы 400 мм2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6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4">
      <c r="A9" s="25" t="n"/>
      <c r="B9" s="275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6" t="n"/>
      <c r="B10" s="265" t="n"/>
      <c r="C10" s="275" t="inlineStr">
        <is>
          <t>ИТОГО ИНЖЕНЕРНОЕ ОБОРУДОВАНИЕ</t>
        </is>
      </c>
      <c r="D10" s="265" t="n"/>
      <c r="E10" s="105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6" t="n"/>
      <c r="B12" s="275" t="n"/>
      <c r="C12" s="275" t="inlineStr">
        <is>
          <t>ИТОГО ТЕХНОЛОГИЧЕСКОЕ ОБОРУДОВАНИЕ</t>
        </is>
      </c>
      <c r="D12" s="275" t="n"/>
      <c r="E12" s="293" t="n"/>
      <c r="F12" s="278" t="n"/>
      <c r="G12" s="32" t="n">
        <v>0</v>
      </c>
    </row>
    <row r="13" ht="19.5" customHeight="1" s="214">
      <c r="A13" s="276" t="n"/>
      <c r="B13" s="275" t="n"/>
      <c r="C13" s="275" t="inlineStr">
        <is>
          <t>Всего по разделу «Оборудование»</t>
        </is>
      </c>
      <c r="D13" s="275" t="n"/>
      <c r="E13" s="293" t="n"/>
      <c r="F13" s="278" t="n"/>
      <c r="G13" s="32">
        <f>G10+G12</f>
        <v/>
      </c>
    </row>
    <row r="14">
      <c r="A14" s="206" t="n"/>
      <c r="B14" s="106" t="n"/>
      <c r="C14" s="206" t="n"/>
      <c r="D14" s="206" t="n"/>
      <c r="E14" s="206" t="n"/>
      <c r="F14" s="206" t="n"/>
      <c r="G14" s="206" t="n"/>
    </row>
    <row r="15">
      <c r="A15" s="204" t="inlineStr">
        <is>
          <t>Составил ______________________    А.Р. Маркова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9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3" t="n">
        <v>1</v>
      </c>
      <c r="B10" s="263" t="n">
        <v>2</v>
      </c>
      <c r="C10" s="263" t="n">
        <v>3</v>
      </c>
      <c r="D10" s="263" t="n">
        <v>4</v>
      </c>
    </row>
    <row r="11" ht="31.5" customHeight="1" s="214">
      <c r="A11" s="263" t="inlineStr">
        <is>
          <t>К2-10-3</t>
        </is>
      </c>
      <c r="B11" s="263" t="inlineStr">
        <is>
          <t xml:space="preserve">УНЦ КЛ 6 - 500 кВ (с медной жилой) </t>
        </is>
      </c>
      <c r="C11" s="202">
        <f>D5</f>
        <v/>
      </c>
      <c r="D11" s="222">
        <f>'Прил.4 РМ'!C41/1000</f>
        <v/>
      </c>
    </row>
    <row r="13">
      <c r="A13" s="204" t="inlineStr">
        <is>
          <t>Составил ______________________    А.Р. Маркова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214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G27" sqref="G27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14">
      <c r="B10" s="263" t="n">
        <v>1</v>
      </c>
      <c r="C10" s="263" t="n">
        <v>2</v>
      </c>
      <c r="D10" s="263" t="n">
        <v>3</v>
      </c>
    </row>
    <row r="11" ht="45" customHeight="1" s="214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30.03.2023г. №17106-ИФ/09  прил.1</t>
        </is>
      </c>
      <c r="D11" s="263" t="n">
        <v>44.29</v>
      </c>
    </row>
    <row r="12" ht="29.25" customHeight="1" s="214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30.03.2023г. №17106-ИФ/09  прил.1</t>
        </is>
      </c>
      <c r="D12" s="263" t="n">
        <v>10.84</v>
      </c>
    </row>
    <row r="13" ht="29.25" customHeight="1" s="214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30.03.2023г. №17106-ИФ/09  прил.1</t>
        </is>
      </c>
      <c r="D13" s="263" t="n">
        <v>5.34</v>
      </c>
    </row>
    <row r="14" ht="30.75" customHeight="1" s="214">
      <c r="B14" s="26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3" t="n">
        <v>6.26</v>
      </c>
    </row>
    <row r="15" ht="89.25" customHeight="1" s="214">
      <c r="B15" s="263" t="inlineStr">
        <is>
          <t>Временные здания и сооружения</t>
        </is>
      </c>
      <c r="C15" s="26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22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4" t="inlineStr">
        <is>
          <t>Составил ______________________        Е.А. Князева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U33" sqref="U3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3" t="inlineStr">
        <is>
          <t>С1ср</t>
        </is>
      </c>
      <c r="D7" s="263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3" t="inlineStr">
        <is>
          <t>tср</t>
        </is>
      </c>
      <c r="D8" s="263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3" t="inlineStr">
        <is>
          <t>Кув</t>
        </is>
      </c>
      <c r="D9" s="263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3" t="n"/>
      <c r="D10" s="263" t="n"/>
      <c r="E10" s="358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3" t="inlineStr">
        <is>
          <t>КТ</t>
        </is>
      </c>
      <c r="D11" s="263" t="inlineStr">
        <is>
          <t>-</t>
        </is>
      </c>
      <c r="E11" s="359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360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2025-01-24T12:05:51Z</dcterms:modified>
  <cp:lastModifiedBy>REDMIBOOK</cp:lastModifiedBy>
  <cp:lastPrinted>2023-11-30T04:35:33Z</cp:lastPrinted>
</cp:coreProperties>
</file>