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30" sqref="D30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9" t="inlineStr">
        <is>
          <t>Наименование разрабатываемого показателя УНЦ - Муфта концевая 35 кВ сечением 400 мм2</t>
        </is>
      </c>
    </row>
    <row r="8" ht="31.7" customHeight="1">
      <c r="B8" s="229" t="inlineStr">
        <is>
          <t>Сопоставимый уровень цен: 3 квартал 2011 года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19" t="inlineStr">
        <is>
          <t>Наименование объекта-представителя</t>
        </is>
      </c>
      <c r="D12" s="233" t="inlineStr">
        <is>
          <t>Комплексная реконструкция и техническое перевооружение ПС №20 Чесменская СПб</t>
        </is>
      </c>
    </row>
    <row r="13">
      <c r="B13" s="233" t="n">
        <v>2</v>
      </c>
      <c r="C13" s="119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119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119" t="inlineStr">
        <is>
          <t>Мощность объекта</t>
        </is>
      </c>
      <c r="D15" s="233" t="n">
        <v>1</v>
      </c>
    </row>
    <row r="16" ht="116.45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35 кВ сечением 400 мм2</t>
        </is>
      </c>
    </row>
    <row r="17" ht="79.5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9" t="n">
        <v>22.71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9" t="n"/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9" t="n"/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0" t="inlineStr">
        <is>
          <t>3 квартал 2011 года</t>
        </is>
      </c>
      <c r="E22" s="148" t="n"/>
    </row>
    <row r="23" ht="123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60.7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.2" customHeight="1">
      <c r="B25" s="233" t="n">
        <v>10</v>
      </c>
      <c r="C25" s="119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40.425781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7" t="inlineStr">
        <is>
          <t>Приложение № 2</t>
        </is>
      </c>
      <c r="K3" s="14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21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2011 г., тыс. руб.</t>
        </is>
      </c>
      <c r="G10" s="311" t="n"/>
      <c r="H10" s="311" t="n"/>
      <c r="I10" s="311" t="n"/>
      <c r="J10" s="312" t="n"/>
    </row>
    <row r="11" ht="54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233" t="n">
        <v>1</v>
      </c>
      <c r="C12" s="233" t="inlineStr">
        <is>
          <t>Муфта концевая 35 кВ сечением 400 мм2</t>
        </is>
      </c>
      <c r="D12" s="151" t="inlineStr">
        <is>
          <t>02-17-01</t>
        </is>
      </c>
      <c r="E12" s="233" t="inlineStr">
        <is>
          <t>Заходы КЛ-35 кВ</t>
        </is>
      </c>
      <c r="F12" s="119" t="n"/>
      <c r="G12" s="193">
        <f>22707.372/1000</f>
        <v/>
      </c>
      <c r="H12" s="193" t="n"/>
      <c r="I12" s="193" t="n"/>
      <c r="J12" s="193">
        <f>SUM(F12:I12)</f>
        <v/>
      </c>
    </row>
    <row r="13" ht="15" customHeight="1">
      <c r="B13" s="231" t="inlineStr">
        <is>
          <t>Всего по объекту:</t>
        </is>
      </c>
      <c r="C13" s="315" t="n"/>
      <c r="D13" s="315" t="n"/>
      <c r="E13" s="316" t="n"/>
      <c r="F13" s="194" t="n"/>
      <c r="G13" s="195">
        <f>SUM(G12)</f>
        <v/>
      </c>
      <c r="H13" s="195" t="n"/>
      <c r="I13" s="195" t="n"/>
      <c r="J13" s="196">
        <f>SUM(J12)</f>
        <v/>
      </c>
    </row>
    <row r="14" ht="15.75" customHeight="1">
      <c r="B14" s="232" t="inlineStr">
        <is>
          <t>Всего по объекту в сопоставимом уровне цен 3 кв. 2011 г:</t>
        </is>
      </c>
      <c r="C14" s="311" t="n"/>
      <c r="D14" s="311" t="n"/>
      <c r="E14" s="312" t="n"/>
      <c r="F14" s="197" t="n"/>
      <c r="G14" s="198">
        <f>G13</f>
        <v/>
      </c>
      <c r="H14" s="198" t="n"/>
      <c r="I14" s="198" t="n"/>
      <c r="J14" s="19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4" t="inlineStr">
        <is>
          <t>Наименование разрабатываемого показателя УНЦ -  Муфта концевая 35 кВ сечением 400 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7">
        <f>SUM(F12:F12)</f>
        <v/>
      </c>
      <c r="G11" s="10" t="n"/>
      <c r="H11" s="31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5" t="inlineStr">
        <is>
          <t>чел.-ч</t>
        </is>
      </c>
      <c r="F12" s="247" t="n">
        <v>27.04</v>
      </c>
      <c r="G12" s="319" t="n">
        <v>9.619999999999999</v>
      </c>
      <c r="H12" s="184">
        <f>ROUND(F12*G12,2)</f>
        <v/>
      </c>
      <c r="M12" s="320" t="n"/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8">
        <f>H14</f>
        <v/>
      </c>
    </row>
    <row r="14">
      <c r="A14" s="265" t="n">
        <v>2</v>
      </c>
      <c r="B14" s="238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0.48</v>
      </c>
      <c r="G14" s="169" t="n"/>
      <c r="H14" s="185" t="n">
        <v>6.03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8">
        <f>SUM(H16:H17)</f>
        <v/>
      </c>
    </row>
    <row r="16" ht="25.5" customHeight="1">
      <c r="A16" s="265" t="n">
        <v>3</v>
      </c>
      <c r="B16" s="238" t="n"/>
      <c r="C16" s="137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47" t="inlineStr">
        <is>
          <t>маш.час</t>
        </is>
      </c>
      <c r="F16" s="247" t="n">
        <v>0.16</v>
      </c>
      <c r="G16" s="249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65" t="n">
        <v>4</v>
      </c>
      <c r="B17" s="238" t="n"/>
      <c r="C17" s="137" t="inlineStr">
        <is>
          <t>91.14.02-001</t>
        </is>
      </c>
      <c r="D17" s="246" t="inlineStr">
        <is>
          <t>Автомобили бортовые, грузоподъемность: до 5 т</t>
        </is>
      </c>
      <c r="E17" s="247" t="inlineStr">
        <is>
          <t>маш.час</t>
        </is>
      </c>
      <c r="F17" s="247" t="n">
        <v>0.16</v>
      </c>
      <c r="G17" s="249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37" t="inlineStr">
        <is>
          <t>Материалы</t>
        </is>
      </c>
      <c r="B18" s="311" t="n"/>
      <c r="C18" s="311" t="n"/>
      <c r="D18" s="311" t="n"/>
      <c r="E18" s="312" t="n"/>
      <c r="F18" s="237" t="n"/>
      <c r="G18" s="157" t="n"/>
      <c r="H18" s="318">
        <f>SUM(H19:H27)</f>
        <v/>
      </c>
    </row>
    <row r="19">
      <c r="A19" s="182" t="n">
        <v>5</v>
      </c>
      <c r="B19" s="182" t="n"/>
      <c r="C19" s="265" t="inlineStr">
        <is>
          <t>Прайс из СД ОП</t>
        </is>
      </c>
      <c r="D19" s="181" t="inlineStr">
        <is>
          <t>Муфта концевая 35 кВ сечением 400 мм2</t>
        </is>
      </c>
      <c r="E19" s="265" t="inlineStr">
        <is>
          <t>шт</t>
        </is>
      </c>
      <c r="F19" s="265" t="n">
        <v>6</v>
      </c>
      <c r="G19" s="181" t="n">
        <v>1251.79</v>
      </c>
      <c r="H19" s="184" t="n">
        <v>7510.74</v>
      </c>
    </row>
    <row r="20" ht="25.5" customHeight="1">
      <c r="A20" s="172" t="n">
        <v>6</v>
      </c>
      <c r="B20" s="238" t="n"/>
      <c r="C20" s="137" t="inlineStr">
        <is>
          <t>10.3.02.03-0011</t>
        </is>
      </c>
      <c r="D20" s="246" t="inlineStr">
        <is>
          <t>Припои оловянно-свинцовые бессурьмянистые, марка ПОС30</t>
        </is>
      </c>
      <c r="E20" s="247" t="inlineStr">
        <is>
          <t>т</t>
        </is>
      </c>
      <c r="F20" s="247" t="n">
        <v>0.0048</v>
      </c>
      <c r="G20" s="249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38" t="n"/>
      <c r="C21" s="137" t="inlineStr">
        <is>
          <t>01.1.02.01-0003</t>
        </is>
      </c>
      <c r="D21" s="246" t="inlineStr">
        <is>
          <t>Асботекстолит, марка Г</t>
        </is>
      </c>
      <c r="E21" s="247" t="inlineStr">
        <is>
          <t>т</t>
        </is>
      </c>
      <c r="F21" s="247" t="n">
        <v>0.0005</v>
      </c>
      <c r="G21" s="249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38" t="n"/>
      <c r="C22" s="137" t="inlineStr">
        <is>
          <t>01.3.02.09-0022</t>
        </is>
      </c>
      <c r="D22" s="246" t="inlineStr">
        <is>
          <t>Пропан-бутан смесь техническая</t>
        </is>
      </c>
      <c r="E22" s="247" t="inlineStr">
        <is>
          <t>кг</t>
        </is>
      </c>
      <c r="F22" s="247" t="n">
        <v>10</v>
      </c>
      <c r="G22" s="249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38" t="n"/>
      <c r="C23" s="137" t="inlineStr">
        <is>
          <t>10.2.02.08-0001</t>
        </is>
      </c>
      <c r="D23" s="246" t="inlineStr">
        <is>
          <t>Проволока медная, круглая, мягкая, электротехническая, диаметр 1,0-3,0 мм и выше</t>
        </is>
      </c>
      <c r="E23" s="247" t="inlineStr">
        <is>
          <t>т</t>
        </is>
      </c>
      <c r="F23" s="247" t="n">
        <v>0.0014</v>
      </c>
      <c r="G23" s="249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38" t="n"/>
      <c r="C24" s="137" t="inlineStr">
        <is>
          <t>14.4.02.09-0001</t>
        </is>
      </c>
      <c r="D24" s="246" t="inlineStr">
        <is>
          <t>Краска</t>
        </is>
      </c>
      <c r="E24" s="247" t="inlineStr">
        <is>
          <t>кг</t>
        </is>
      </c>
      <c r="F24" s="247" t="n">
        <v>0.8</v>
      </c>
      <c r="G24" s="249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38" t="n"/>
      <c r="C25" s="137" t="inlineStr">
        <is>
          <t>20.1.02.06-0001</t>
        </is>
      </c>
      <c r="D25" s="246" t="inlineStr">
        <is>
          <t>Жир паяльный</t>
        </is>
      </c>
      <c r="E25" s="247" t="inlineStr">
        <is>
          <t>кг</t>
        </is>
      </c>
      <c r="F25" s="247" t="n">
        <v>0.12</v>
      </c>
      <c r="G25" s="249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38" t="n"/>
      <c r="C26" s="137" t="inlineStr">
        <is>
          <t>01.3.01.05-0009</t>
        </is>
      </c>
      <c r="D26" s="246" t="inlineStr">
        <is>
          <t>Парафины нефтяные твердые марки Т-1</t>
        </is>
      </c>
      <c r="E26" s="247" t="inlineStr">
        <is>
          <t>т</t>
        </is>
      </c>
      <c r="F26" s="247" t="n">
        <v>0.0007</v>
      </c>
      <c r="G26" s="249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38" t="n"/>
      <c r="C27" s="137" t="inlineStr">
        <is>
          <t>01.7.20.08-0031</t>
        </is>
      </c>
      <c r="D27" s="246" t="inlineStr">
        <is>
          <t>Бязь суровая</t>
        </is>
      </c>
      <c r="E27" s="247" t="inlineStr">
        <is>
          <t>10 м2</t>
        </is>
      </c>
      <c r="F27" s="247" t="n">
        <v>0.02</v>
      </c>
      <c r="G27" s="249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35 кВ сечением 400 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8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59" t="inlineStr">
        <is>
          <t>Муфта концевая 35 кВ сечением 400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7" t="n"/>
      <c r="J13" s="127" t="n"/>
    </row>
    <row r="14" ht="25.5" customHeight="1">
      <c r="A14" s="247" t="n">
        <v>1</v>
      </c>
      <c r="B14" s="137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47" t="inlineStr">
        <is>
          <t>чел.-ч.</t>
        </is>
      </c>
      <c r="E14" s="32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0" t="n">
        <v>1</v>
      </c>
      <c r="I15" s="127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7" t="n"/>
      <c r="J16" s="127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2" t="n">
        <v>0.48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7" t="n"/>
      <c r="J18" s="127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7" t="n"/>
      <c r="J19" s="127" t="n"/>
    </row>
    <row r="20" ht="25.5" customFormat="1" customHeight="1" s="12">
      <c r="A20" s="247" t="n">
        <v>3</v>
      </c>
      <c r="B20" s="137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47" t="inlineStr">
        <is>
          <t>маш.час</t>
        </is>
      </c>
      <c r="E20" s="323" t="n">
        <v>0.16</v>
      </c>
      <c r="F20" s="249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37" t="inlineStr">
        <is>
          <t>91.14.02-001</t>
        </is>
      </c>
      <c r="C21" s="246" t="inlineStr">
        <is>
          <t>Автомобили бортовые, грузоподъемность: до 5 т</t>
        </is>
      </c>
      <c r="D21" s="247" t="inlineStr">
        <is>
          <t>маш.час</t>
        </is>
      </c>
      <c r="E21" s="323" t="n">
        <v>0.16</v>
      </c>
      <c r="F21" s="249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46" t="inlineStr">
        <is>
          <t>Итого основные машины и механизмы</t>
        </is>
      </c>
      <c r="D22" s="247" t="n"/>
      <c r="E22" s="322" t="n"/>
      <c r="F22" s="32" t="n"/>
      <c r="G22" s="32">
        <f>SUM(G20:G21)</f>
        <v/>
      </c>
      <c r="H22" s="250">
        <f>G22/G24</f>
        <v/>
      </c>
      <c r="I22" s="129" t="n"/>
      <c r="J22" s="32">
        <f>SUM(J20:J21)</f>
        <v/>
      </c>
    </row>
    <row r="23" ht="14.25" customFormat="1" customHeight="1" s="12">
      <c r="A23" s="247" t="n"/>
      <c r="B23" s="247" t="n"/>
      <c r="C23" s="246" t="inlineStr">
        <is>
          <t>Итого прочие машины и механизмы</t>
        </is>
      </c>
      <c r="D23" s="247" t="n"/>
      <c r="E23" s="248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47" t="n"/>
      <c r="B24" s="247" t="n"/>
      <c r="C24" s="236" t="inlineStr">
        <is>
          <t>Итого по разделу «Машины и механизмы»</t>
        </is>
      </c>
      <c r="D24" s="247" t="n"/>
      <c r="E24" s="248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47" t="n"/>
      <c r="B25" s="236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7" t="n"/>
      <c r="J25" s="127" t="n"/>
    </row>
    <row r="26">
      <c r="A26" s="247" t="n"/>
      <c r="B26" s="246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7" t="n"/>
      <c r="J26" s="127" t="n"/>
    </row>
    <row r="27">
      <c r="A27" s="247" t="n"/>
      <c r="B27" s="247" t="n"/>
      <c r="C27" s="246" t="inlineStr">
        <is>
          <t>Итого основное оборудование</t>
        </is>
      </c>
      <c r="D27" s="247" t="n"/>
      <c r="E27" s="323" t="n"/>
      <c r="F27" s="249" t="n"/>
      <c r="G27" s="32" t="n">
        <v>0</v>
      </c>
      <c r="H27" s="130" t="n">
        <v>0</v>
      </c>
      <c r="I27" s="129" t="n"/>
      <c r="J27" s="32" t="n">
        <v>0</v>
      </c>
    </row>
    <row r="28">
      <c r="A28" s="247" t="n"/>
      <c r="B28" s="247" t="n"/>
      <c r="C28" s="246" t="inlineStr">
        <is>
          <t>Итого прочее оборудование</t>
        </is>
      </c>
      <c r="D28" s="247" t="n"/>
      <c r="E28" s="322" t="n"/>
      <c r="F28" s="249" t="n"/>
      <c r="G28" s="32" t="n">
        <v>0</v>
      </c>
      <c r="H28" s="130" t="n">
        <v>0</v>
      </c>
      <c r="I28" s="129" t="n"/>
      <c r="J28" s="32" t="n">
        <v>0</v>
      </c>
    </row>
    <row r="29">
      <c r="A29" s="247" t="n"/>
      <c r="B29" s="247" t="n"/>
      <c r="C29" s="236" t="inlineStr">
        <is>
          <t>Итого по разделу «Оборудование»</t>
        </is>
      </c>
      <c r="D29" s="247" t="n"/>
      <c r="E29" s="248" t="n"/>
      <c r="F29" s="249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47" t="n"/>
      <c r="B30" s="247" t="n"/>
      <c r="C30" s="246" t="inlineStr">
        <is>
          <t>в том числе технологическое оборудование</t>
        </is>
      </c>
      <c r="D30" s="247" t="n"/>
      <c r="E30" s="323" t="n"/>
      <c r="F30" s="249" t="n"/>
      <c r="G30" s="32">
        <f>'Прил.6 Расчет ОБ'!G12</f>
        <v/>
      </c>
      <c r="H30" s="250" t="n"/>
      <c r="I30" s="129" t="n"/>
      <c r="J30" s="32">
        <f>J29</f>
        <v/>
      </c>
    </row>
    <row r="31" ht="14.25" customFormat="1" customHeight="1" s="12">
      <c r="A31" s="247" t="n"/>
      <c r="B31" s="236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7" t="n"/>
      <c r="J31" s="127" t="n"/>
    </row>
    <row r="32" ht="14.25" customFormat="1" customHeight="1" s="12">
      <c r="A32" s="242" t="n"/>
      <c r="B32" s="241" t="inlineStr">
        <is>
          <t>Основные материалы</t>
        </is>
      </c>
      <c r="C32" s="324" t="n"/>
      <c r="D32" s="324" t="n"/>
      <c r="E32" s="324" t="n"/>
      <c r="F32" s="324" t="n"/>
      <c r="G32" s="324" t="n"/>
      <c r="H32" s="325" t="n"/>
      <c r="I32" s="140" t="n"/>
      <c r="J32" s="140" t="n"/>
    </row>
    <row r="33" ht="14.25" customFormat="1" customHeight="1" s="12">
      <c r="A33" s="247" t="n">
        <v>5</v>
      </c>
      <c r="B33" s="188" t="inlineStr">
        <is>
          <t>БЦ.91.72</t>
        </is>
      </c>
      <c r="C33" s="171" t="inlineStr">
        <is>
          <t>Муфта концевая 35 кВ сечением 400 мм2</t>
        </is>
      </c>
      <c r="D33" s="247" t="inlineStr">
        <is>
          <t>шт</t>
        </is>
      </c>
      <c r="E33" s="323" t="n">
        <v>6</v>
      </c>
      <c r="F33" s="249">
        <f>ROUND(I33/'Прил. 10'!$D$13,2)</f>
        <v/>
      </c>
      <c r="G33" s="32">
        <f>ROUND(E33*F33,2)</f>
        <v/>
      </c>
      <c r="H33" s="130">
        <f>G33/$G$44</f>
        <v/>
      </c>
      <c r="I33" s="32" t="n">
        <v>5184.29</v>
      </c>
      <c r="J33" s="32">
        <f>ROUND(I33*E33,2)</f>
        <v/>
      </c>
    </row>
    <row r="34" ht="14.25" customFormat="1" customHeight="1" s="12">
      <c r="A34" s="258" t="n"/>
      <c r="B34" s="142" t="n"/>
      <c r="C34" s="143" t="inlineStr">
        <is>
          <t>Итого основные материалы</t>
        </is>
      </c>
      <c r="D34" s="258" t="n"/>
      <c r="E34" s="326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47" t="n">
        <v>6</v>
      </c>
      <c r="B35" s="137" t="inlineStr">
        <is>
          <t>10.3.02.03-0011</t>
        </is>
      </c>
      <c r="C35" s="246" t="inlineStr">
        <is>
          <t>Припои оловянно-свинцовые бессурьмянистые, марка ПОС30</t>
        </is>
      </c>
      <c r="D35" s="247" t="inlineStr">
        <is>
          <t>т</t>
        </is>
      </c>
      <c r="E35" s="323" t="n">
        <v>0.0048</v>
      </c>
      <c r="F35" s="249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37" t="inlineStr">
        <is>
          <t>01.1.02.01-0003</t>
        </is>
      </c>
      <c r="C36" s="246" t="inlineStr">
        <is>
          <t>Асботекстолит, марка Г</t>
        </is>
      </c>
      <c r="D36" s="247" t="inlineStr">
        <is>
          <t>т</t>
        </is>
      </c>
      <c r="E36" s="323" t="n">
        <v>0.0005</v>
      </c>
      <c r="F36" s="249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7" t="n">
        <v>8</v>
      </c>
      <c r="B37" s="137" t="inlineStr">
        <is>
          <t>01.3.02.09-0022</t>
        </is>
      </c>
      <c r="C37" s="246" t="inlineStr">
        <is>
          <t>Пропан-бутан смесь техническая</t>
        </is>
      </c>
      <c r="D37" s="247" t="inlineStr">
        <is>
          <t>кг</t>
        </is>
      </c>
      <c r="E37" s="323" t="n">
        <v>10</v>
      </c>
      <c r="F37" s="249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7" t="n">
        <v>9</v>
      </c>
      <c r="B38" s="137" t="inlineStr">
        <is>
          <t>10.2.02.08-0001</t>
        </is>
      </c>
      <c r="C38" s="246" t="inlineStr">
        <is>
          <t>Проволока медная, круглая, мягкая, электротехническая, диаметр 1,0-3,0 мм и выше</t>
        </is>
      </c>
      <c r="D38" s="247" t="inlineStr">
        <is>
          <t>т</t>
        </is>
      </c>
      <c r="E38" s="323" t="n">
        <v>0.0014</v>
      </c>
      <c r="F38" s="249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7" t="n">
        <v>10</v>
      </c>
      <c r="B39" s="137" t="inlineStr">
        <is>
          <t>14.4.02.09-0001</t>
        </is>
      </c>
      <c r="C39" s="246" t="inlineStr">
        <is>
          <t>Краска</t>
        </is>
      </c>
      <c r="D39" s="247" t="inlineStr">
        <is>
          <t>кг</t>
        </is>
      </c>
      <c r="E39" s="323" t="n">
        <v>0.8</v>
      </c>
      <c r="F39" s="249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7" t="n">
        <v>11</v>
      </c>
      <c r="B40" s="137" t="inlineStr">
        <is>
          <t>20.1.02.06-0001</t>
        </is>
      </c>
      <c r="C40" s="246" t="inlineStr">
        <is>
          <t>Жир паяльный</t>
        </is>
      </c>
      <c r="D40" s="247" t="inlineStr">
        <is>
          <t>кг</t>
        </is>
      </c>
      <c r="E40" s="323" t="n">
        <v>0.12</v>
      </c>
      <c r="F40" s="249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7" t="n">
        <v>12</v>
      </c>
      <c r="B41" s="137" t="inlineStr">
        <is>
          <t>01.3.01.05-0009</t>
        </is>
      </c>
      <c r="C41" s="246" t="inlineStr">
        <is>
          <t>Парафины нефтяные твердые марки Т-1</t>
        </is>
      </c>
      <c r="D41" s="247" t="inlineStr">
        <is>
          <t>т</t>
        </is>
      </c>
      <c r="E41" s="323" t="n">
        <v>0.0007</v>
      </c>
      <c r="F41" s="249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7" t="n">
        <v>13</v>
      </c>
      <c r="B42" s="137" t="inlineStr">
        <is>
          <t>01.7.20.08-0031</t>
        </is>
      </c>
      <c r="C42" s="246" t="inlineStr">
        <is>
          <t>Бязь суровая</t>
        </is>
      </c>
      <c r="D42" s="247" t="inlineStr">
        <is>
          <t>10 м2</t>
        </is>
      </c>
      <c r="E42" s="323" t="n">
        <v>0.02</v>
      </c>
      <c r="F42" s="249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8" t="n"/>
      <c r="B43" s="258" t="n"/>
      <c r="C43" s="143" t="inlineStr">
        <is>
          <t>Итого прочие материалы</t>
        </is>
      </c>
      <c r="D43" s="258" t="n"/>
      <c r="E43" s="326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47" t="n"/>
      <c r="B44" s="247" t="n"/>
      <c r="C44" s="236" t="inlineStr">
        <is>
          <t>Итого по разделу «Материалы»</t>
        </is>
      </c>
      <c r="D44" s="247" t="n"/>
      <c r="E44" s="248" t="n"/>
      <c r="F44" s="249" t="n"/>
      <c r="G44" s="32">
        <f>G34+G43</f>
        <v/>
      </c>
      <c r="H44" s="250">
        <f>G44/$G$44</f>
        <v/>
      </c>
      <c r="I44" s="32" t="n"/>
      <c r="J44" s="32">
        <f>J34+J43</f>
        <v/>
      </c>
    </row>
    <row r="45" ht="14.25" customFormat="1" customHeight="1" s="12">
      <c r="A45" s="247" t="n"/>
      <c r="B45" s="247" t="n"/>
      <c r="C45" s="246" t="inlineStr">
        <is>
          <t>ИТОГО ПО РМ</t>
        </is>
      </c>
      <c r="D45" s="247" t="n"/>
      <c r="E45" s="248" t="n"/>
      <c r="F45" s="249" t="n"/>
      <c r="G45" s="32">
        <f>G15+G24+G44</f>
        <v/>
      </c>
      <c r="H45" s="250" t="n"/>
      <c r="I45" s="32" t="n"/>
      <c r="J45" s="32">
        <f>J15+J24+J44</f>
        <v/>
      </c>
    </row>
    <row r="46" ht="14.25" customFormat="1" customHeight="1" s="12">
      <c r="A46" s="247" t="n"/>
      <c r="B46" s="247" t="n"/>
      <c r="C46" s="246" t="inlineStr">
        <is>
          <t>Накладные расходы</t>
        </is>
      </c>
      <c r="D46" s="135">
        <f>ROUND(G46/(G$17+$G$15),2)</f>
        <v/>
      </c>
      <c r="E46" s="248" t="n"/>
      <c r="F46" s="249" t="n"/>
      <c r="G46" s="32" t="n">
        <v>256.22</v>
      </c>
      <c r="H46" s="250" t="n"/>
      <c r="I46" s="32" t="n"/>
      <c r="J46" s="32">
        <f>ROUND(D46*(J15+J17),2)</f>
        <v/>
      </c>
    </row>
    <row r="47" ht="14.25" customFormat="1" customHeight="1" s="12">
      <c r="A47" s="247" t="n"/>
      <c r="B47" s="247" t="n"/>
      <c r="C47" s="246" t="inlineStr">
        <is>
          <t>Сметная прибыль</t>
        </is>
      </c>
      <c r="D47" s="135">
        <f>ROUND(G47/(G$15+G$17),2)</f>
        <v/>
      </c>
      <c r="E47" s="248" t="n"/>
      <c r="F47" s="249" t="n"/>
      <c r="G47" s="32" t="n">
        <v>134.71</v>
      </c>
      <c r="H47" s="250" t="n"/>
      <c r="I47" s="32" t="n"/>
      <c r="J47" s="32">
        <f>ROUND(D47*(J15+J17),2)</f>
        <v/>
      </c>
    </row>
    <row r="48" ht="14.25" customFormat="1" customHeight="1" s="12">
      <c r="A48" s="247" t="n"/>
      <c r="B48" s="247" t="n"/>
      <c r="C48" s="246" t="inlineStr">
        <is>
          <t>Итого СМР (с НР и СП)</t>
        </is>
      </c>
      <c r="D48" s="247" t="n"/>
      <c r="E48" s="248" t="n"/>
      <c r="F48" s="249" t="n"/>
      <c r="G48" s="32">
        <f>G15+G24+G44+G46+G47</f>
        <v/>
      </c>
      <c r="H48" s="250" t="n"/>
      <c r="I48" s="32" t="n"/>
      <c r="J48" s="32">
        <f>J15+J24+J44+J46+J47</f>
        <v/>
      </c>
    </row>
    <row r="49" ht="14.25" customFormat="1" customHeight="1" s="12">
      <c r="A49" s="247" t="n"/>
      <c r="B49" s="247" t="n"/>
      <c r="C49" s="246" t="inlineStr">
        <is>
          <t>ВСЕГО СМР + ОБОРУДОВАНИЕ</t>
        </is>
      </c>
      <c r="D49" s="247" t="n"/>
      <c r="E49" s="248" t="n"/>
      <c r="F49" s="249" t="n"/>
      <c r="G49" s="32">
        <f>G48+G29</f>
        <v/>
      </c>
      <c r="H49" s="250" t="n"/>
      <c r="I49" s="32" t="n"/>
      <c r="J49" s="32">
        <f>J48+J29</f>
        <v/>
      </c>
    </row>
    <row r="50" ht="34.5" customFormat="1" customHeight="1" s="12">
      <c r="A50" s="247" t="n"/>
      <c r="B50" s="247" t="n"/>
      <c r="C50" s="246" t="inlineStr">
        <is>
          <t>ИТОГО ПОКАЗАТЕЛЬ НА ЕД. ИЗМ.</t>
        </is>
      </c>
      <c r="D50" s="247" t="inlineStr">
        <is>
          <t>1 ед</t>
        </is>
      </c>
      <c r="E50" s="323" t="n">
        <v>1</v>
      </c>
      <c r="F50" s="249" t="n"/>
      <c r="G50" s="32">
        <f>G49/E50</f>
        <v/>
      </c>
      <c r="H50" s="250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35 кВ сечением 400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К2-10-4</t>
        </is>
      </c>
      <c r="B11" s="233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20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17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17" t="n"/>
    </row>
    <row r="7" ht="110.25" customHeight="1">
      <c r="A7" s="203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203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4" t="n"/>
    </row>
    <row r="10" ht="15.75" customHeight="1">
      <c r="A10" s="203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7" t="n">
        <v>4</v>
      </c>
      <c r="F10" s="189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8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9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2025-01-24T12:05:53Z</dcterms:modified>
  <cp:lastModifiedBy>112</cp:lastModifiedBy>
  <cp:lastPrinted>2023-12-01T07:47:27Z</cp:lastPrinted>
</cp:coreProperties>
</file>