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20" min="1" max="2"/>
    <col width="51.7109375" customWidth="1" style="320" min="3" max="3"/>
    <col width="47" customWidth="1" style="320" min="4" max="4"/>
    <col width="37.42578125" customWidth="1" style="320" min="5" max="5"/>
    <col width="9.14062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7" t="n"/>
      <c r="C6" s="257" t="n"/>
      <c r="D6" s="257" t="n"/>
    </row>
    <row r="7" ht="64.5" customHeight="1" s="318">
      <c r="B7" s="352" t="inlineStr">
        <is>
          <t>Наименование разрабатываемого показателя УНЦ - КЛ 330 кВ (с медной жилой) сечение жилы 500 мм2</t>
        </is>
      </c>
    </row>
    <row r="8" ht="31.5" customHeight="1" s="318">
      <c r="B8" s="226" t="inlineStr">
        <is>
          <t>Сопоставимый уровень цен:</t>
        </is>
      </c>
      <c r="C8" s="226" t="n"/>
      <c r="D8" s="226">
        <f>D22</f>
        <v/>
      </c>
    </row>
    <row r="9" ht="15.75" customHeight="1" s="318">
      <c r="B9" s="352" t="inlineStr">
        <is>
          <t>Единица измерения  — 1 км</t>
        </is>
      </c>
    </row>
    <row r="10">
      <c r="B10" s="352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96.75" customHeight="1" s="318">
      <c r="B12" s="355" t="n">
        <v>1</v>
      </c>
      <c r="C12" s="332" t="inlineStr">
        <is>
          <t>Наименование объекта-представителя</t>
        </is>
      </c>
      <c r="D12" s="355" t="inlineStr">
        <is>
          <t>КВЛ 330 кВ Ленинградская АЭС -2-Пулковская-Южная</t>
        </is>
      </c>
    </row>
    <row r="13">
      <c r="B13" s="355" t="n">
        <v>2</v>
      </c>
      <c r="C13" s="332" t="inlineStr">
        <is>
          <t>Наименование субъекта Российской Федерации</t>
        </is>
      </c>
      <c r="D13" s="355" t="inlineStr">
        <is>
          <t>Ленинградская область</t>
        </is>
      </c>
    </row>
    <row r="14">
      <c r="B14" s="355" t="n">
        <v>3</v>
      </c>
      <c r="C14" s="332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32" t="inlineStr">
        <is>
          <t>Мощность объекта</t>
        </is>
      </c>
      <c r="D15" s="355" t="n">
        <v>1</v>
      </c>
    </row>
    <row r="16" ht="116.25" customHeight="1" s="318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Кабель медный 330кВ 1х500</t>
        </is>
      </c>
    </row>
    <row r="17" ht="79.5" customHeight="1" s="318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D18+D19+D20+D21</f>
        <v/>
      </c>
      <c r="E17" s="256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317">
        <f>'Прил.2 Расч стоим'!F14+'Прил.2 Расч стоим'!G14</f>
        <v/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355" t="n">
        <v>0</v>
      </c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355" t="n">
        <v>0</v>
      </c>
    </row>
    <row r="21" ht="35.25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317">
        <f>D18*3.9%+(D18*3.9%+D18)*2.1%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55" t="inlineStr">
        <is>
          <t>2 кв. 2017г.</t>
        </is>
      </c>
      <c r="E22" s="230" t="n"/>
    </row>
    <row r="23" ht="123" customHeight="1" s="318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56" t="n"/>
    </row>
    <row r="24" ht="60.75" customHeight="1" s="318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30" t="n"/>
    </row>
    <row r="25" ht="48" customHeight="1" s="318">
      <c r="B25" s="355" t="n">
        <v>10</v>
      </c>
      <c r="C25" s="332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7.570312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3" customWidth="1" style="320" min="9" max="10"/>
    <col width="18" customWidth="1" style="320" min="11" max="11"/>
    <col width="9.14062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9" t="n"/>
    </row>
    <row r="9" ht="15.75" customHeight="1" s="318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</row>
    <row r="10" ht="15.75" customHeight="1" s="318">
      <c r="B10" s="435" t="n"/>
      <c r="C10" s="435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2017г., тыс. руб.</t>
        </is>
      </c>
      <c r="G10" s="433" t="n"/>
      <c r="H10" s="433" t="n"/>
      <c r="I10" s="433" t="n"/>
      <c r="J10" s="434" t="n"/>
    </row>
    <row r="11" ht="31.5" customHeight="1" s="318">
      <c r="B11" s="436" t="n"/>
      <c r="C11" s="436" t="n"/>
      <c r="D11" s="436" t="n"/>
      <c r="E11" s="436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87" customHeight="1" s="318">
      <c r="B12" s="321" t="n">
        <v>1</v>
      </c>
      <c r="C12" s="337" t="inlineStr">
        <is>
          <t>Кабель медный 330кВ 1х500</t>
        </is>
      </c>
      <c r="D12" s="310" t="inlineStr">
        <is>
          <t>02-04-02</t>
        </is>
      </c>
      <c r="E12" s="355" t="inlineStr">
        <is>
          <t xml:space="preserve">Приобретение и монтаж кабеля 330кВ КВЛ ЛАЭС-Пулковская (Лен.обл., Ломоносовский р-н)
</t>
        </is>
      </c>
      <c r="F12" s="312" t="n"/>
      <c r="G12" s="313" t="n">
        <v>47846.93</v>
      </c>
      <c r="H12" s="312" t="n"/>
      <c r="I12" s="312" t="n"/>
      <c r="J12" s="314">
        <f>SUM(F12:I12)</f>
        <v/>
      </c>
    </row>
    <row r="13" ht="15" customHeight="1" s="318">
      <c r="B13" s="354" t="inlineStr">
        <is>
          <t>Всего по объекту:</t>
        </is>
      </c>
      <c r="C13" s="433" t="n"/>
      <c r="D13" s="433" t="n"/>
      <c r="E13" s="434" t="n"/>
      <c r="F13" s="316">
        <f>SUM(F12:F12)</f>
        <v/>
      </c>
      <c r="G13" s="316">
        <f>SUM(G12:G12)</f>
        <v/>
      </c>
      <c r="H13" s="316">
        <f>SUM(H12:H12)</f>
        <v/>
      </c>
      <c r="I13" s="316" t="n"/>
      <c r="J13" s="316">
        <f>SUM(F13:I13)</f>
        <v/>
      </c>
    </row>
    <row r="14" ht="15.75" customHeight="1" s="318">
      <c r="B14" s="354" t="inlineStr">
        <is>
          <t>Всего по объекту в сопоставимом уровне цен 2 кв. 2017 г. :</t>
        </is>
      </c>
      <c r="C14" s="433" t="n"/>
      <c r="D14" s="433" t="n"/>
      <c r="E14" s="434" t="n"/>
      <c r="F14" s="316">
        <f>F13</f>
        <v/>
      </c>
      <c r="G14" s="316">
        <f>G13</f>
        <v/>
      </c>
      <c r="H14" s="316">
        <f>H13</f>
        <v/>
      </c>
      <c r="I14" s="316">
        <f>'Прил.1 Сравнит табл'!D21</f>
        <v/>
      </c>
      <c r="J14" s="316">
        <f>SUM(F14:I14)</f>
        <v/>
      </c>
    </row>
    <row r="15" ht="15" customHeight="1" s="318"/>
    <row r="16" ht="15" customHeight="1" s="318"/>
    <row r="17" ht="15" customHeight="1" s="318"/>
    <row r="18" ht="15" customHeight="1" s="318">
      <c r="C18" s="302" t="inlineStr">
        <is>
          <t>Составил ______________________     А.Р. Маркова</t>
        </is>
      </c>
      <c r="D18" s="303" t="n"/>
      <c r="E18" s="303" t="n"/>
    </row>
    <row r="19" ht="15" customHeight="1" s="318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18">
      <c r="C20" s="302" t="n"/>
      <c r="D20" s="303" t="n"/>
      <c r="E20" s="303" t="n"/>
    </row>
    <row r="21" ht="15" customHeight="1" s="318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18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18"/>
    <row r="24" ht="15" customHeight="1" s="318"/>
    <row r="25" ht="15" customHeight="1" s="318"/>
    <row r="26" ht="15" customHeight="1" s="318"/>
    <row r="27" ht="15" customHeight="1" s="318"/>
    <row r="28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115" zoomScaleSheetLayoutView="115" workbookViewId="0">
      <selection activeCell="D31" sqref="D31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10"/>
    <col width="15" customWidth="1" style="320" min="11" max="11"/>
    <col width="9.140625" customWidth="1" style="320" min="12" max="12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J2" s="320" t="n"/>
      <c r="K2" s="320" t="n"/>
      <c r="L2" s="320" t="n"/>
    </row>
    <row r="3">
      <c r="A3" s="350" t="inlineStr">
        <is>
          <t xml:space="preserve">Приложение № 3 </t>
        </is>
      </c>
    </row>
    <row r="4">
      <c r="A4" s="351" t="inlineStr">
        <is>
          <t>Объектная ресурсная ведомость</t>
        </is>
      </c>
    </row>
    <row r="5" ht="18.75" customHeight="1" s="318">
      <c r="A5" s="269" t="n"/>
      <c r="B5" s="269" t="n"/>
      <c r="C5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2" t="n"/>
    </row>
    <row r="7">
      <c r="A7" s="360" t="inlineStr">
        <is>
          <t>Наименование разрабатываемого показателя УНЦ -  КЛ 330 кВ (с медной жилой) сечение жилы 500 мм2</t>
        </is>
      </c>
    </row>
    <row r="8">
      <c r="A8" s="360" t="n"/>
      <c r="B8" s="360" t="n"/>
      <c r="C8" s="360" t="n"/>
      <c r="D8" s="360" t="n"/>
      <c r="E8" s="360" t="n"/>
      <c r="F8" s="360" t="n"/>
      <c r="G8" s="360" t="n"/>
      <c r="H8" s="360" t="n"/>
    </row>
    <row r="9" ht="38.25" customHeight="1" s="318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34" t="n"/>
    </row>
    <row r="10" ht="40.5" customHeight="1" s="318">
      <c r="A10" s="436" t="n"/>
      <c r="B10" s="436" t="n"/>
      <c r="C10" s="436" t="n"/>
      <c r="D10" s="436" t="n"/>
      <c r="E10" s="436" t="n"/>
      <c r="F10" s="436" t="n"/>
      <c r="G10" s="355" t="inlineStr">
        <is>
          <t>на ед.изм.</t>
        </is>
      </c>
      <c r="H10" s="355" t="inlineStr">
        <is>
          <t>общая</t>
        </is>
      </c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</row>
    <row r="12" customFormat="1" s="296">
      <c r="A12" s="357" t="inlineStr">
        <is>
          <t>Затраты труда рабочих</t>
        </is>
      </c>
      <c r="B12" s="433" t="n"/>
      <c r="C12" s="433" t="n"/>
      <c r="D12" s="433" t="n"/>
      <c r="E12" s="434" t="n"/>
      <c r="F12" s="437">
        <f>SUM(F13:F13)</f>
        <v/>
      </c>
      <c r="G12" s="265" t="n"/>
      <c r="H12" s="437">
        <f>SUM(H13:H13)</f>
        <v/>
      </c>
    </row>
    <row r="13">
      <c r="A13" s="387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7" t="inlineStr">
        <is>
          <t>чел.-ч</t>
        </is>
      </c>
      <c r="F13" s="366" t="n">
        <v>1174.8</v>
      </c>
      <c r="G13" s="438" t="n">
        <v>9.619999999999999</v>
      </c>
      <c r="H13" s="260">
        <f>ROUND(F13*G13,2)</f>
        <v/>
      </c>
      <c r="M13" s="439" t="n"/>
    </row>
    <row r="14">
      <c r="A14" s="356" t="inlineStr">
        <is>
          <t>Затраты труда машинистов</t>
        </is>
      </c>
      <c r="B14" s="433" t="n"/>
      <c r="C14" s="433" t="n"/>
      <c r="D14" s="433" t="n"/>
      <c r="E14" s="434" t="n"/>
      <c r="F14" s="357" t="n"/>
      <c r="G14" s="239" t="n"/>
      <c r="H14" s="437">
        <f>H15</f>
        <v/>
      </c>
    </row>
    <row r="15">
      <c r="A15" s="387" t="n">
        <v>2</v>
      </c>
      <c r="B15" s="358" t="n"/>
      <c r="C15" s="276" t="n">
        <v>2</v>
      </c>
      <c r="D15" s="277" t="inlineStr">
        <is>
          <t>Затраты труда машинистов</t>
        </is>
      </c>
      <c r="E15" s="387" t="inlineStr">
        <is>
          <t>чел.-ч</t>
        </is>
      </c>
      <c r="F15" s="387" t="n">
        <v>82.7</v>
      </c>
      <c r="G15" s="260" t="n"/>
      <c r="H15" s="438" t="n">
        <v>969.6</v>
      </c>
    </row>
    <row r="16" customFormat="1" s="296">
      <c r="A16" s="357" t="inlineStr">
        <is>
          <t>Машины и механизмы</t>
        </is>
      </c>
      <c r="B16" s="433" t="n"/>
      <c r="C16" s="433" t="n"/>
      <c r="D16" s="433" t="n"/>
      <c r="E16" s="434" t="n"/>
      <c r="F16" s="357" t="n"/>
      <c r="G16" s="239" t="n"/>
      <c r="H16" s="437">
        <f>SUM(H17:H26)</f>
        <v/>
      </c>
    </row>
    <row r="17" ht="25.5" customHeight="1" s="318">
      <c r="A17" s="387" t="n">
        <v>3</v>
      </c>
      <c r="B17" s="358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7" t="inlineStr">
        <is>
          <t>маш.час</t>
        </is>
      </c>
      <c r="F17" s="387" t="n">
        <v>15.6</v>
      </c>
      <c r="G17" s="279" t="n">
        <v>823.23</v>
      </c>
      <c r="H17" s="260">
        <f>ROUND(F17*G17,2)</f>
        <v/>
      </c>
      <c r="I17" s="285" t="n"/>
      <c r="J17" s="285" t="n"/>
      <c r="L17" s="285" t="n"/>
    </row>
    <row r="18" ht="25.5" customFormat="1" customHeight="1" s="296">
      <c r="A18" s="387" t="n">
        <v>4</v>
      </c>
      <c r="B18" s="358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7" t="inlineStr">
        <is>
          <t>маш.час</t>
        </is>
      </c>
      <c r="F18" s="387" t="n">
        <v>28.1</v>
      </c>
      <c r="G18" s="279" t="n">
        <v>244.95</v>
      </c>
      <c r="H18" s="260">
        <f>ROUND(F18*G18,2)</f>
        <v/>
      </c>
      <c r="I18" s="285" t="n"/>
      <c r="J18" s="285" t="n"/>
      <c r="K18" s="286" t="n"/>
      <c r="L18" s="285" t="n"/>
    </row>
    <row r="19">
      <c r="A19" s="387" t="n">
        <v>5</v>
      </c>
      <c r="B19" s="358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7" t="inlineStr">
        <is>
          <t>маш.час</t>
        </is>
      </c>
      <c r="F19" s="387" t="n">
        <v>12.5</v>
      </c>
      <c r="G19" s="279" t="n">
        <v>120.31</v>
      </c>
      <c r="H19" s="260">
        <f>ROUND(F19*G19,2)</f>
        <v/>
      </c>
      <c r="I19" s="285" t="n"/>
      <c r="J19" s="285" t="n"/>
      <c r="L19" s="285" t="n"/>
    </row>
    <row r="20" ht="25.5" customHeight="1" s="318">
      <c r="A20" s="387" t="n">
        <v>6</v>
      </c>
      <c r="B20" s="358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7" t="inlineStr">
        <is>
          <t>маш.час</t>
        </is>
      </c>
      <c r="F20" s="387" t="n">
        <v>1.8</v>
      </c>
      <c r="G20" s="279" t="n">
        <v>288.03</v>
      </c>
      <c r="H20" s="260">
        <f>ROUND(F20*G20,2)</f>
        <v/>
      </c>
      <c r="I20" s="285" t="n"/>
      <c r="J20" s="285" t="n"/>
      <c r="L20" s="285" t="n"/>
    </row>
    <row r="21" ht="25.5" customHeight="1" s="318">
      <c r="A21" s="387" t="n">
        <v>7</v>
      </c>
      <c r="B21" s="358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7" t="inlineStr">
        <is>
          <t>маш.час</t>
        </is>
      </c>
      <c r="F21" s="387" t="n">
        <v>19.9</v>
      </c>
      <c r="G21" s="279" t="n">
        <v>25.37</v>
      </c>
      <c r="H21" s="260">
        <f>ROUND(F21*G21,2)</f>
        <v/>
      </c>
      <c r="I21" s="285" t="n"/>
      <c r="J21" s="285" t="n"/>
      <c r="L21" s="285" t="n"/>
    </row>
    <row r="22">
      <c r="A22" s="387" t="n">
        <v>8</v>
      </c>
      <c r="B22" s="358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7" t="inlineStr">
        <is>
          <t>маш.час</t>
        </is>
      </c>
      <c r="F22" s="387" t="n">
        <v>12.5</v>
      </c>
      <c r="G22" s="279" t="n">
        <v>28.65</v>
      </c>
      <c r="H22" s="260">
        <f>ROUND(F22*G22,2)</f>
        <v/>
      </c>
      <c r="I22" s="285" t="n"/>
      <c r="J22" s="285" t="n"/>
      <c r="L22" s="285" t="n"/>
    </row>
    <row r="23">
      <c r="A23" s="387" t="n">
        <v>9</v>
      </c>
      <c r="B23" s="358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7" t="inlineStr">
        <is>
          <t>маш.час</t>
        </is>
      </c>
      <c r="F23" s="387" t="n">
        <v>9.1</v>
      </c>
      <c r="G23" s="279" t="n">
        <v>27.11</v>
      </c>
      <c r="H23" s="260">
        <f>ROUND(F23*G23,2)</f>
        <v/>
      </c>
      <c r="I23" s="285" t="n"/>
      <c r="J23" s="285" t="n"/>
    </row>
    <row r="24">
      <c r="A24" s="387" t="n">
        <v>10</v>
      </c>
      <c r="B24" s="358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7" t="inlineStr">
        <is>
          <t>маш.час</t>
        </is>
      </c>
      <c r="F24" s="387" t="n">
        <v>9.1</v>
      </c>
      <c r="G24" s="279" t="n">
        <v>13.5</v>
      </c>
      <c r="H24" s="260">
        <f>ROUND(F24*G24,2)</f>
        <v/>
      </c>
      <c r="J24" s="285" t="n"/>
    </row>
    <row r="25">
      <c r="A25" s="387" t="n">
        <v>11</v>
      </c>
      <c r="B25" s="358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7" t="inlineStr">
        <is>
          <t>маш.час</t>
        </is>
      </c>
      <c r="F25" s="387" t="n">
        <v>9.1</v>
      </c>
      <c r="G25" s="279" t="n">
        <v>3.31</v>
      </c>
      <c r="H25" s="260">
        <f>ROUND(F25*G25,2)</f>
        <v/>
      </c>
      <c r="J25" s="285" t="n"/>
    </row>
    <row r="26">
      <c r="A26" s="387" t="n">
        <v>12</v>
      </c>
      <c r="B26" s="358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7" t="inlineStr">
        <is>
          <t>маш.час</t>
        </is>
      </c>
      <c r="F26" s="387" t="n">
        <v>46.7</v>
      </c>
      <c r="G26" s="279" t="n">
        <v>0.48</v>
      </c>
      <c r="H26" s="260">
        <f>ROUND(F26*G26,2)</f>
        <v/>
      </c>
      <c r="J26" s="285" t="n"/>
    </row>
    <row r="27">
      <c r="A27" s="357" t="inlineStr">
        <is>
          <t>Материалы</t>
        </is>
      </c>
      <c r="B27" s="433" t="n"/>
      <c r="C27" s="433" t="n"/>
      <c r="D27" s="433" t="n"/>
      <c r="E27" s="434" t="n"/>
      <c r="F27" s="357" t="n"/>
      <c r="G27" s="239" t="n"/>
      <c r="H27" s="437">
        <f>SUM(H28:H29)</f>
        <v/>
      </c>
    </row>
    <row r="28">
      <c r="A28" s="290" t="n">
        <v>13</v>
      </c>
      <c r="B28" s="290" t="n"/>
      <c r="C28" s="387" t="inlineStr">
        <is>
          <t>Прайс из СД ОП</t>
        </is>
      </c>
      <c r="D28" s="287" t="inlineStr">
        <is>
          <t>Кабель медный 330кВ 1х500</t>
        </is>
      </c>
      <c r="E28" s="387" t="inlineStr">
        <is>
          <t>км</t>
        </is>
      </c>
      <c r="F28" s="387" t="n">
        <v>3.3</v>
      </c>
      <c r="G28" s="307" t="n">
        <v>2289184.16</v>
      </c>
      <c r="H28" s="260" t="n">
        <v>7554307.73</v>
      </c>
    </row>
    <row r="29">
      <c r="A29" s="290" t="n">
        <v>14</v>
      </c>
      <c r="B29" s="358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7" t="inlineStr">
        <is>
          <t>кг</t>
        </is>
      </c>
      <c r="F29" s="387" t="n">
        <v>3.586</v>
      </c>
      <c r="G29" s="260" t="n">
        <v>6.09</v>
      </c>
      <c r="H29" s="260" t="n">
        <v>21.84</v>
      </c>
      <c r="I29" s="263" t="n"/>
      <c r="J29" s="285" t="n"/>
      <c r="K29" s="285" t="n"/>
    </row>
    <row r="32">
      <c r="B32" s="320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0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82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0" t="inlineStr">
        <is>
          <t>Ресурсная модель</t>
        </is>
      </c>
    </row>
    <row r="6">
      <c r="B6" s="253" t="n"/>
      <c r="C6" s="302" t="n"/>
      <c r="D6" s="302" t="n"/>
      <c r="E6" s="302" t="n"/>
    </row>
    <row r="7" ht="25.5" customHeight="1" s="318">
      <c r="B7" s="349" t="inlineStr">
        <is>
          <t>Наименование разрабатываемого показателя УНЦ — КЛ 330 кВ (с медной жилой) сечение жилы 500 мм2</t>
        </is>
      </c>
    </row>
    <row r="8">
      <c r="B8" s="362" t="inlineStr">
        <is>
          <t>Единица измерения  — 1 км</t>
        </is>
      </c>
    </row>
    <row r="9">
      <c r="B9" s="253" t="n"/>
      <c r="C9" s="302" t="n"/>
      <c r="D9" s="302" t="n"/>
      <c r="E9" s="302" t="n"/>
    </row>
    <row r="10" ht="51" customHeight="1" s="318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2" t="n"/>
      <c r="D42" s="302" t="n"/>
      <c r="E42" s="302" t="n"/>
    </row>
    <row r="43">
      <c r="B43" s="244" t="inlineStr">
        <is>
          <t>Составил ____________________________ А.Р. Маркова</t>
        </is>
      </c>
      <c r="C43" s="302" t="n"/>
      <c r="D43" s="302" t="n"/>
      <c r="E43" s="302" t="n"/>
    </row>
    <row r="44">
      <c r="B44" s="244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4" t="n"/>
      <c r="C45" s="302" t="n"/>
      <c r="D45" s="302" t="n"/>
      <c r="E45" s="302" t="n"/>
    </row>
    <row r="46">
      <c r="B46" s="244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62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31" zoomScale="85" zoomScaleSheetLayoutView="85" workbookViewId="0">
      <selection activeCell="S58" sqref="S58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0.7109375" customWidth="1" style="303" min="4" max="4"/>
    <col width="12.7109375" customWidth="1" style="303" min="5" max="5"/>
    <col width="1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9.140625" customWidth="1" style="303" min="12" max="12"/>
    <col width="9.140625" customWidth="1" style="318" min="13" max="13"/>
  </cols>
  <sheetData>
    <row r="1" s="318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8">
      <c r="A2" s="303" t="n"/>
      <c r="B2" s="303" t="n"/>
      <c r="C2" s="303" t="n"/>
      <c r="D2" s="303" t="n"/>
      <c r="E2" s="303" t="n"/>
      <c r="F2" s="303" t="n"/>
      <c r="G2" s="303" t="n"/>
      <c r="H2" s="363" t="inlineStr">
        <is>
          <t>Приложение №5</t>
        </is>
      </c>
      <c r="K2" s="303" t="n"/>
      <c r="L2" s="303" t="n"/>
      <c r="M2" s="303" t="n"/>
      <c r="N2" s="303" t="n"/>
    </row>
    <row r="3" s="318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40" t="inlineStr">
        <is>
          <t>Расчет стоимости СМР и оборудования</t>
        </is>
      </c>
    </row>
    <row r="5" ht="12.75" customFormat="1" customHeight="1" s="302">
      <c r="A5" s="340" t="n"/>
      <c r="B5" s="340" t="n"/>
      <c r="C5" s="390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2">
      <c r="A6" s="213" t="inlineStr">
        <is>
          <t>Наименование разрабатываемого показателя УНЦ</t>
        </is>
      </c>
      <c r="B6" s="212" t="n"/>
      <c r="C6" s="212" t="n"/>
      <c r="D6" s="369" t="inlineStr">
        <is>
          <t>КЛ 330 кВ (с медной жилой) сечение жилы 500 мм2</t>
        </is>
      </c>
    </row>
    <row r="7" ht="12.75" customFormat="1" customHeight="1" s="302">
      <c r="A7" s="343" t="inlineStr">
        <is>
          <t>Единица измерения  — 1 км</t>
        </is>
      </c>
      <c r="I7" s="349" t="n"/>
      <c r="J7" s="349" t="n"/>
    </row>
    <row r="8" ht="13.5" customFormat="1" customHeight="1" s="302">
      <c r="A8" s="343" t="n"/>
    </row>
    <row r="9" ht="27" customHeight="1" s="318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34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34" t="n"/>
      <c r="K9" s="303" t="n"/>
      <c r="L9" s="303" t="n"/>
      <c r="M9" s="303" t="n"/>
      <c r="N9" s="303" t="n"/>
    </row>
    <row r="10" ht="28.5" customHeight="1" s="318">
      <c r="A10" s="436" t="n"/>
      <c r="B10" s="436" t="n"/>
      <c r="C10" s="436" t="n"/>
      <c r="D10" s="436" t="n"/>
      <c r="E10" s="436" t="n"/>
      <c r="F10" s="366" t="inlineStr">
        <is>
          <t>на ед. изм.</t>
        </is>
      </c>
      <c r="G10" s="366" t="inlineStr">
        <is>
          <t>общая</t>
        </is>
      </c>
      <c r="H10" s="436" t="n"/>
      <c r="I10" s="366" t="inlineStr">
        <is>
          <t>на ед. изм.</t>
        </is>
      </c>
      <c r="J10" s="366" t="inlineStr">
        <is>
          <t>общая</t>
        </is>
      </c>
      <c r="K10" s="303" t="n"/>
      <c r="L10" s="303" t="n"/>
      <c r="M10" s="303" t="n"/>
      <c r="N10" s="303" t="n"/>
    </row>
    <row r="11" s="318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303" t="n"/>
      <c r="L11" s="303" t="n"/>
      <c r="M11" s="303" t="n"/>
      <c r="N11" s="303" t="n"/>
    </row>
    <row r="12">
      <c r="A12" s="366" t="n"/>
      <c r="B12" s="356" t="inlineStr">
        <is>
          <t>Затраты труда рабочих-строителей</t>
        </is>
      </c>
      <c r="C12" s="433" t="n"/>
      <c r="D12" s="433" t="n"/>
      <c r="E12" s="433" t="n"/>
      <c r="F12" s="433" t="n"/>
      <c r="G12" s="433" t="n"/>
      <c r="H12" s="434" t="n"/>
      <c r="I12" s="200" t="n"/>
      <c r="J12" s="200" t="n"/>
    </row>
    <row r="13" ht="25.5" customHeight="1" s="318">
      <c r="A13" s="366" t="n">
        <v>1</v>
      </c>
      <c r="B13" s="273" t="inlineStr">
        <is>
          <t>1-4-0</t>
        </is>
      </c>
      <c r="C13" s="374" t="inlineStr">
        <is>
          <t>Затраты труда рабочих-строителей среднего разряда (4,0)</t>
        </is>
      </c>
      <c r="D13" s="366" t="inlineStr">
        <is>
          <t>чел.-ч.</t>
        </is>
      </c>
      <c r="E13" s="441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3">
      <c r="A14" s="366" t="n"/>
      <c r="B14" s="366" t="n"/>
      <c r="C14" s="356" t="inlineStr">
        <is>
          <t>Итого по разделу "Затраты труда рабочих-строителей"</t>
        </is>
      </c>
      <c r="D14" s="366" t="inlineStr">
        <is>
          <t>чел.-ч.</t>
        </is>
      </c>
      <c r="E14" s="441">
        <f>SUM(E13:E13)</f>
        <v/>
      </c>
      <c r="F14" s="207" t="n"/>
      <c r="G14" s="207">
        <f>SUM(G13:G13)</f>
        <v/>
      </c>
      <c r="H14" s="377" t="n">
        <v>1</v>
      </c>
      <c r="I14" s="200" t="n"/>
      <c r="J14" s="207">
        <f>SUM(J13:J13)</f>
        <v/>
      </c>
    </row>
    <row r="15" ht="14.25" customFormat="1" customHeight="1" s="303">
      <c r="A15" s="366" t="n"/>
      <c r="B15" s="374" t="inlineStr">
        <is>
          <t>Затраты труда машинистов</t>
        </is>
      </c>
      <c r="C15" s="433" t="n"/>
      <c r="D15" s="433" t="n"/>
      <c r="E15" s="433" t="n"/>
      <c r="F15" s="433" t="n"/>
      <c r="G15" s="433" t="n"/>
      <c r="H15" s="434" t="n"/>
      <c r="I15" s="200" t="n"/>
      <c r="J15" s="200" t="n"/>
    </row>
    <row r="16" ht="14.25" customFormat="1" customHeight="1" s="303">
      <c r="A16" s="366" t="n">
        <v>2</v>
      </c>
      <c r="B16" s="366" t="n">
        <v>2</v>
      </c>
      <c r="C16" s="374" t="inlineStr">
        <is>
          <t>Затраты труда машинистов</t>
        </is>
      </c>
      <c r="D16" s="366" t="inlineStr">
        <is>
          <t>чел.-ч.</t>
        </is>
      </c>
      <c r="E16" s="441" t="n">
        <v>82.7</v>
      </c>
      <c r="F16" s="207">
        <f>G16/E16</f>
        <v/>
      </c>
      <c r="G16" s="207">
        <f>Прил.3!H14</f>
        <v/>
      </c>
      <c r="H16" s="377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3">
      <c r="A17" s="366" t="n"/>
      <c r="B17" s="356" t="inlineStr">
        <is>
          <t>Машины и механизмы</t>
        </is>
      </c>
      <c r="C17" s="433" t="n"/>
      <c r="D17" s="433" t="n"/>
      <c r="E17" s="433" t="n"/>
      <c r="F17" s="433" t="n"/>
      <c r="G17" s="433" t="n"/>
      <c r="H17" s="434" t="n"/>
      <c r="I17" s="200" t="n"/>
      <c r="J17" s="200" t="n"/>
    </row>
    <row r="18" ht="14.25" customFormat="1" customHeight="1" s="303">
      <c r="A18" s="366" t="n"/>
      <c r="B18" s="374" t="inlineStr">
        <is>
          <t>Основные 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00" t="n"/>
      <c r="J18" s="200" t="n"/>
    </row>
    <row r="19" ht="25.5" customFormat="1" customHeight="1" s="303">
      <c r="A19" s="366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7" t="inlineStr">
        <is>
          <t>маш.час</t>
        </is>
      </c>
      <c r="E19" s="442" t="n">
        <v>15.6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3">
      <c r="A20" s="366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7" t="inlineStr">
        <is>
          <t>маш.час</t>
        </is>
      </c>
      <c r="E20" s="442" t="n">
        <v>28.1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3">
      <c r="A21" s="366" t="n"/>
      <c r="B21" s="366" t="n"/>
      <c r="C21" s="374" t="inlineStr">
        <is>
          <t>Итого основные машины и механизмы</t>
        </is>
      </c>
      <c r="D21" s="366" t="n"/>
      <c r="E21" s="441" t="n"/>
      <c r="F21" s="207" t="n"/>
      <c r="G21" s="207">
        <f>SUM(G19:G20)</f>
        <v/>
      </c>
      <c r="H21" s="377">
        <f>G21/G31</f>
        <v/>
      </c>
      <c r="I21" s="201" t="n"/>
      <c r="J21" s="207">
        <f>SUM(J19:J20)</f>
        <v/>
      </c>
    </row>
    <row r="22" outlineLevel="1" ht="14.25" customFormat="1" customHeight="1" s="303">
      <c r="A22" s="366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7" t="inlineStr">
        <is>
          <t>маш.час</t>
        </is>
      </c>
      <c r="E22" s="442" t="n">
        <v>12.5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3">
      <c r="A23" s="366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7" t="inlineStr">
        <is>
          <t>маш.час</t>
        </is>
      </c>
      <c r="E23" s="442" t="n">
        <v>1.8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3">
      <c r="A24" s="366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7" t="inlineStr">
        <is>
          <t>маш.час</t>
        </is>
      </c>
      <c r="E24" s="442" t="n">
        <v>19.9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3">
      <c r="A25" s="366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7" t="inlineStr">
        <is>
          <t>маш.час</t>
        </is>
      </c>
      <c r="E25" s="442" t="n">
        <v>12.5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3">
      <c r="A26" s="366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7" t="inlineStr">
        <is>
          <t>маш.час</t>
        </is>
      </c>
      <c r="E26" s="442" t="n">
        <v>9.1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3">
      <c r="A27" s="366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7" t="inlineStr">
        <is>
          <t>маш.час</t>
        </is>
      </c>
      <c r="E27" s="442" t="n">
        <v>9.1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3">
      <c r="A28" s="366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7" t="inlineStr">
        <is>
          <t>маш.час</t>
        </is>
      </c>
      <c r="E28" s="442" t="n">
        <v>9.1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3">
      <c r="A29" s="366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7" t="inlineStr">
        <is>
          <t>маш.час</t>
        </is>
      </c>
      <c r="E29" s="442" t="n">
        <v>46.7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3">
      <c r="A30" s="366" t="n"/>
      <c r="B30" s="366" t="n"/>
      <c r="C30" s="374" t="inlineStr">
        <is>
          <t>Итого прочие машины и механизмы</t>
        </is>
      </c>
      <c r="D30" s="366" t="n"/>
      <c r="E30" s="375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3">
      <c r="A31" s="366" t="n"/>
      <c r="B31" s="366" t="n"/>
      <c r="C31" s="356" t="inlineStr">
        <is>
          <t>Итого по разделу «Машины и механизмы»</t>
        </is>
      </c>
      <c r="D31" s="366" t="n"/>
      <c r="E31" s="375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3">
      <c r="A32" s="366" t="n"/>
      <c r="B32" s="356" t="inlineStr">
        <is>
          <t>Оборудование</t>
        </is>
      </c>
      <c r="C32" s="433" t="n"/>
      <c r="D32" s="433" t="n"/>
      <c r="E32" s="433" t="n"/>
      <c r="F32" s="433" t="n"/>
      <c r="G32" s="433" t="n"/>
      <c r="H32" s="434" t="n"/>
      <c r="I32" s="200" t="n"/>
      <c r="J32" s="200" t="n"/>
    </row>
    <row r="33">
      <c r="A33" s="366" t="n"/>
      <c r="B33" s="374" t="inlineStr">
        <is>
          <t>Основное оборудование</t>
        </is>
      </c>
      <c r="C33" s="433" t="n"/>
      <c r="D33" s="433" t="n"/>
      <c r="E33" s="433" t="n"/>
      <c r="F33" s="433" t="n"/>
      <c r="G33" s="433" t="n"/>
      <c r="H33" s="434" t="n"/>
      <c r="I33" s="200" t="n"/>
      <c r="J33" s="200" t="n"/>
      <c r="K33" s="303" t="n"/>
      <c r="L33" s="303" t="n"/>
    </row>
    <row r="34">
      <c r="A34" s="366" t="n"/>
      <c r="B34" s="366" t="n"/>
      <c r="C34" s="374" t="inlineStr">
        <is>
          <t>Итого основное оборудование</t>
        </is>
      </c>
      <c r="D34" s="366" t="n"/>
      <c r="E34" s="443" t="n"/>
      <c r="F34" s="376" t="n"/>
      <c r="G34" s="207" t="n">
        <v>0</v>
      </c>
      <c r="H34" s="209" t="n">
        <v>0</v>
      </c>
      <c r="I34" s="201" t="n"/>
      <c r="J34" s="207" t="n">
        <v>0</v>
      </c>
      <c r="K34" s="303" t="n"/>
      <c r="L34" s="303" t="n"/>
    </row>
    <row r="35">
      <c r="A35" s="366" t="n"/>
      <c r="B35" s="366" t="n"/>
      <c r="C35" s="374" t="inlineStr">
        <is>
          <t>Итого прочее оборудование</t>
        </is>
      </c>
      <c r="D35" s="366" t="n"/>
      <c r="E35" s="441" t="n"/>
      <c r="F35" s="376" t="n"/>
      <c r="G35" s="207" t="n">
        <v>0</v>
      </c>
      <c r="H35" s="209" t="n">
        <v>0</v>
      </c>
      <c r="I35" s="201" t="n"/>
      <c r="J35" s="207" t="n">
        <v>0</v>
      </c>
      <c r="K35" s="303" t="n"/>
      <c r="L35" s="303" t="n"/>
    </row>
    <row r="36">
      <c r="A36" s="366" t="n"/>
      <c r="B36" s="366" t="n"/>
      <c r="C36" s="356" t="inlineStr">
        <is>
          <t>Итого по разделу «Оборудование»</t>
        </is>
      </c>
      <c r="D36" s="366" t="n"/>
      <c r="E36" s="375" t="n"/>
      <c r="F36" s="376" t="n"/>
      <c r="G36" s="207">
        <f>G34+G35</f>
        <v/>
      </c>
      <c r="H36" s="209" t="n">
        <v>0</v>
      </c>
      <c r="I36" s="201" t="n"/>
      <c r="J36" s="207">
        <f>J35+J34</f>
        <v/>
      </c>
      <c r="K36" s="303" t="n"/>
      <c r="L36" s="303" t="n"/>
    </row>
    <row r="37" ht="25.5" customHeight="1" s="318">
      <c r="A37" s="366" t="n"/>
      <c r="B37" s="366" t="n"/>
      <c r="C37" s="374" t="inlineStr">
        <is>
          <t>в том числе технологическое оборудование</t>
        </is>
      </c>
      <c r="D37" s="366" t="n"/>
      <c r="E37" s="443" t="n"/>
      <c r="F37" s="376" t="n"/>
      <c r="G37" s="207">
        <f>'Прил.6 Расчет ОБ'!G12</f>
        <v/>
      </c>
      <c r="H37" s="377" t="n"/>
      <c r="I37" s="201" t="n"/>
      <c r="J37" s="207">
        <f>J36</f>
        <v/>
      </c>
      <c r="K37" s="303" t="n"/>
      <c r="L37" s="303" t="n"/>
    </row>
    <row r="38" ht="14.25" customFormat="1" customHeight="1" s="303">
      <c r="A38" s="366" t="n"/>
      <c r="B38" s="356" t="inlineStr">
        <is>
          <t>Материалы</t>
        </is>
      </c>
      <c r="C38" s="433" t="n"/>
      <c r="D38" s="433" t="n"/>
      <c r="E38" s="433" t="n"/>
      <c r="F38" s="433" t="n"/>
      <c r="G38" s="433" t="n"/>
      <c r="H38" s="434" t="n"/>
      <c r="I38" s="200" t="n"/>
      <c r="J38" s="200" t="n"/>
    </row>
    <row r="39" ht="14.25" customFormat="1" customHeight="1" s="303">
      <c r="A39" s="367" t="n"/>
      <c r="B39" s="370" t="inlineStr">
        <is>
          <t>Основные материалы</t>
        </is>
      </c>
      <c r="C39" s="444" t="n"/>
      <c r="D39" s="444" t="n"/>
      <c r="E39" s="444" t="n"/>
      <c r="F39" s="444" t="n"/>
      <c r="G39" s="444" t="n"/>
      <c r="H39" s="445" t="n"/>
      <c r="I39" s="215" t="n"/>
      <c r="J39" s="215" t="n"/>
    </row>
    <row r="40" ht="14.25" customFormat="1" customHeight="1" s="303">
      <c r="A40" s="366" t="n">
        <v>13</v>
      </c>
      <c r="B40" s="366" t="inlineStr">
        <is>
          <t>БЦ.83.729</t>
        </is>
      </c>
      <c r="C40" s="277" t="inlineStr">
        <is>
          <t>Кабель медный 330кВ 1х500</t>
        </is>
      </c>
      <c r="D40" s="366" t="inlineStr">
        <is>
          <t>км</t>
        </is>
      </c>
      <c r="E40" s="443">
        <f>1*3.3</f>
        <v/>
      </c>
      <c r="F40" s="376">
        <f>ROUND(I40/Прил.10!$D$13,2)</f>
        <v/>
      </c>
      <c r="G40" s="207">
        <f>ROUND(E40*F40,2)</f>
        <v/>
      </c>
      <c r="H40" s="209">
        <f>G40/$G$44</f>
        <v/>
      </c>
      <c r="I40" s="207" t="n">
        <v>12813672.31</v>
      </c>
      <c r="J40" s="207">
        <f>ROUND(I40*E40,2)</f>
        <v/>
      </c>
    </row>
    <row r="41" ht="14.25" customFormat="1" customHeight="1" s="303">
      <c r="A41" s="368" t="n"/>
      <c r="B41" s="217" t="n"/>
      <c r="C41" s="218" t="inlineStr">
        <is>
          <t>Итого основные материалы</t>
        </is>
      </c>
      <c r="D41" s="368" t="n"/>
      <c r="E41" s="446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3">
      <c r="A42" s="366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7" t="inlineStr">
        <is>
          <t>кг</t>
        </is>
      </c>
      <c r="E42" s="442" t="n">
        <v>3.586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3">
      <c r="A43" s="366" t="n"/>
      <c r="B43" s="366" t="n"/>
      <c r="C43" s="374" t="inlineStr">
        <is>
          <t>Итого прочие материалы</t>
        </is>
      </c>
      <c r="D43" s="366" t="n"/>
      <c r="E43" s="443" t="n"/>
      <c r="F43" s="376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3">
      <c r="A44" s="366" t="n"/>
      <c r="B44" s="366" t="n"/>
      <c r="C44" s="356" t="inlineStr">
        <is>
          <t>Итого по разделу «Материалы»</t>
        </is>
      </c>
      <c r="D44" s="366" t="n"/>
      <c r="E44" s="375" t="n"/>
      <c r="F44" s="376" t="n"/>
      <c r="G44" s="207">
        <f>G41+G43</f>
        <v/>
      </c>
      <c r="H44" s="377">
        <f>G44/$G$44</f>
        <v/>
      </c>
      <c r="I44" s="207" t="n"/>
      <c r="J44" s="207">
        <f>J41+J43</f>
        <v/>
      </c>
    </row>
    <row r="45" ht="14.25" customFormat="1" customHeight="1" s="303">
      <c r="A45" s="366" t="n"/>
      <c r="B45" s="366" t="n"/>
      <c r="C45" s="374" t="inlineStr">
        <is>
          <t>ИТОГО ПО РМ</t>
        </is>
      </c>
      <c r="D45" s="366" t="n"/>
      <c r="E45" s="375" t="n"/>
      <c r="F45" s="376" t="n"/>
      <c r="G45" s="207">
        <f>G14+G31+G44</f>
        <v/>
      </c>
      <c r="H45" s="377" t="n"/>
      <c r="I45" s="207" t="n"/>
      <c r="J45" s="207">
        <f>J14+J31+J44</f>
        <v/>
      </c>
    </row>
    <row r="46" ht="14.25" customFormat="1" customHeight="1" s="303">
      <c r="A46" s="366" t="n"/>
      <c r="B46" s="366" t="n"/>
      <c r="C46" s="374" t="inlineStr">
        <is>
          <t>Накладные расходы</t>
        </is>
      </c>
      <c r="D46" s="203">
        <f>ROUND(G46/(G$16+$G$14),2)</f>
        <v/>
      </c>
      <c r="E46" s="375" t="n"/>
      <c r="F46" s="376" t="n"/>
      <c r="G46" s="207" t="n">
        <v>11903.06</v>
      </c>
      <c r="H46" s="377" t="n"/>
      <c r="I46" s="207" t="n"/>
      <c r="J46" s="207">
        <f>ROUND(D46*(J14+J16),2)</f>
        <v/>
      </c>
    </row>
    <row r="47" ht="14.25" customFormat="1" customHeight="1" s="303">
      <c r="A47" s="366" t="n"/>
      <c r="B47" s="366" t="n"/>
      <c r="C47" s="374" t="inlineStr">
        <is>
          <t>Сметная прибыль</t>
        </is>
      </c>
      <c r="D47" s="203">
        <f>ROUND(G47/(G$14+G$16),2)</f>
        <v/>
      </c>
      <c r="E47" s="375" t="n"/>
      <c r="F47" s="376" t="n"/>
      <c r="G47" s="207" t="n">
        <v>6258.31</v>
      </c>
      <c r="H47" s="377" t="n"/>
      <c r="I47" s="207" t="n"/>
      <c r="J47" s="207">
        <f>ROUND(D47*(J14+J16),2)</f>
        <v/>
      </c>
    </row>
    <row r="48" ht="14.25" customFormat="1" customHeight="1" s="303">
      <c r="A48" s="366" t="n"/>
      <c r="B48" s="366" t="n"/>
      <c r="C48" s="374" t="inlineStr">
        <is>
          <t>Итого СМР (с НР и СП)</t>
        </is>
      </c>
      <c r="D48" s="366" t="n"/>
      <c r="E48" s="375" t="n"/>
      <c r="F48" s="376" t="n"/>
      <c r="G48" s="207">
        <f>G14+G31+G44+G46+G47</f>
        <v/>
      </c>
      <c r="H48" s="377" t="n"/>
      <c r="I48" s="207" t="n"/>
      <c r="J48" s="207">
        <f>J14+J31+J44+J46+J47</f>
        <v/>
      </c>
    </row>
    <row r="49" ht="14.25" customFormat="1" customHeight="1" s="303">
      <c r="A49" s="366" t="n"/>
      <c r="B49" s="366" t="n"/>
      <c r="C49" s="374" t="inlineStr">
        <is>
          <t>ВСЕГО СМР + ОБОРУДОВАНИЕ</t>
        </is>
      </c>
      <c r="D49" s="366" t="n"/>
      <c r="E49" s="375" t="n"/>
      <c r="F49" s="376" t="n"/>
      <c r="G49" s="207">
        <f>G48+G36</f>
        <v/>
      </c>
      <c r="H49" s="377" t="n"/>
      <c r="I49" s="207" t="n"/>
      <c r="J49" s="207">
        <f>J48+J36</f>
        <v/>
      </c>
    </row>
    <row r="50" ht="34.5" customFormat="1" customHeight="1" s="303">
      <c r="A50" s="366" t="n"/>
      <c r="B50" s="366" t="n"/>
      <c r="C50" s="374" t="inlineStr">
        <is>
          <t>ИТОГО ПОКАЗАТЕЛЬ НА ЕД. ИЗМ.</t>
        </is>
      </c>
      <c r="D50" s="366" t="inlineStr">
        <is>
          <t>1 км</t>
        </is>
      </c>
      <c r="E50" s="443" t="n">
        <v>1</v>
      </c>
      <c r="F50" s="376" t="n"/>
      <c r="G50" s="207">
        <f>G49/E50</f>
        <v/>
      </c>
      <c r="H50" s="377" t="n"/>
      <c r="I50" s="207" t="n"/>
      <c r="J50" s="207">
        <f>J49/E50</f>
        <v/>
      </c>
    </row>
    <row r="52" ht="14.25" customFormat="1" customHeight="1" s="303">
      <c r="A52" s="302" t="inlineStr">
        <is>
          <t>Составил ______________________    А.Р. Маркова</t>
        </is>
      </c>
    </row>
    <row r="53" ht="14.25" customFormat="1" customHeight="1" s="303">
      <c r="A53" s="305" t="inlineStr">
        <is>
          <t xml:space="preserve">                         (подпись, инициалы, фамилия)</t>
        </is>
      </c>
    </row>
    <row r="54" ht="14.25" customFormat="1" customHeight="1" s="303">
      <c r="A54" s="302" t="n"/>
    </row>
    <row r="55" ht="14.25" customFormat="1" customHeight="1" s="303">
      <c r="A55" s="302" t="inlineStr">
        <is>
          <t>Проверил ______________________        А.В. Костянецкая</t>
        </is>
      </c>
    </row>
    <row r="56" ht="14.25" customFormat="1" customHeight="1" s="303">
      <c r="A56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E21" sqref="E21:F22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2" t="inlineStr">
        <is>
          <t>Приложение №6</t>
        </is>
      </c>
    </row>
    <row r="2" ht="21.75" customHeight="1" s="318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КЛ 330 кВ (с медной жилой) сечение жилы 500 мм2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18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8">
      <c r="A9" s="245" t="n"/>
      <c r="B9" s="374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8">
      <c r="A10" s="366" t="n"/>
      <c r="B10" s="356" t="n"/>
      <c r="C10" s="374" t="inlineStr">
        <is>
          <t>ИТОГО ИНЖЕНЕРНОЕ ОБОРУДОВАНИЕ</t>
        </is>
      </c>
      <c r="D10" s="356" t="n"/>
      <c r="E10" s="148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8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7" t="n">
        <v>0</v>
      </c>
    </row>
    <row r="13" ht="19.5" customHeight="1" s="318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7">
        <f>G10+G12</f>
        <v/>
      </c>
    </row>
    <row r="14">
      <c r="A14" s="304" t="n"/>
      <c r="B14" s="151" t="n"/>
      <c r="C14" s="304" t="n"/>
      <c r="D14" s="304" t="n"/>
      <c r="E14" s="304" t="n"/>
      <c r="F14" s="304" t="n"/>
      <c r="G14" s="304" t="n"/>
    </row>
    <row r="15">
      <c r="A15" s="302" t="inlineStr">
        <is>
          <t>Составил ______________________    А.Р. Маркова</t>
        </is>
      </c>
      <c r="B15" s="303" t="n"/>
      <c r="C15" s="303" t="n"/>
      <c r="D15" s="304" t="n"/>
      <c r="E15" s="304" t="n"/>
      <c r="F15" s="304" t="n"/>
      <c r="G15" s="304" t="n"/>
    </row>
    <row r="16">
      <c r="A16" s="305" t="inlineStr">
        <is>
          <t xml:space="preserve">                         (подпись, инициалы, фамилия)</t>
        </is>
      </c>
      <c r="B16" s="303" t="n"/>
      <c r="C16" s="303" t="n"/>
      <c r="D16" s="304" t="n"/>
      <c r="E16" s="304" t="n"/>
      <c r="F16" s="304" t="n"/>
      <c r="G16" s="304" t="n"/>
    </row>
    <row r="17">
      <c r="A17" s="302" t="n"/>
      <c r="B17" s="303" t="n"/>
      <c r="C17" s="303" t="n"/>
      <c r="D17" s="304" t="n"/>
      <c r="E17" s="304" t="n"/>
      <c r="F17" s="304" t="n"/>
      <c r="G17" s="304" t="n"/>
    </row>
    <row r="18">
      <c r="A18" s="302" t="inlineStr">
        <is>
          <t>Проверил ______________________        А.В. Костянецкая</t>
        </is>
      </c>
      <c r="B18" s="303" t="n"/>
      <c r="C18" s="303" t="n"/>
      <c r="D18" s="304" t="n"/>
      <c r="E18" s="304" t="n"/>
      <c r="F18" s="304" t="n"/>
      <c r="G18" s="304" t="n"/>
    </row>
    <row r="19">
      <c r="A19" s="305" t="inlineStr">
        <is>
          <t xml:space="preserve">                        (подпись, инициалы, фамилия)</t>
        </is>
      </c>
      <c r="B19" s="303" t="n"/>
      <c r="C19" s="303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8" min="1" max="1"/>
    <col width="22.42578125" customWidth="1" style="318" min="2" max="2"/>
    <col width="37.140625" customWidth="1" style="318" min="3" max="3"/>
    <col width="49" customWidth="1" style="318" min="4" max="4"/>
    <col width="9.14062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6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31.5" customHeight="1" s="318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18">
      <c r="A6" s="320" t="inlineStr">
        <is>
          <t>Единица измерения  — 1 км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75" customHeight="1" s="318">
      <c r="A10" s="355" t="n">
        <v>1</v>
      </c>
      <c r="B10" s="355" t="n">
        <v>2</v>
      </c>
      <c r="C10" s="355" t="n">
        <v>3</v>
      </c>
      <c r="D10" s="355" t="n">
        <v>4</v>
      </c>
    </row>
    <row r="11" ht="31.5" customHeight="1" s="318">
      <c r="A11" s="355" t="inlineStr">
        <is>
          <t>К2-11-7</t>
        </is>
      </c>
      <c r="B11" s="355" t="inlineStr">
        <is>
          <t xml:space="preserve">УНЦ КЛ 6 - 500 кВ (с медной жилой) </t>
        </is>
      </c>
      <c r="C11" s="300">
        <f>D5</f>
        <v/>
      </c>
      <c r="D11" s="326">
        <f>'Прил.4 РМ'!C41/1000</f>
        <v/>
      </c>
    </row>
    <row r="13">
      <c r="A13" s="302" t="inlineStr">
        <is>
          <t>Составил ______________________    А.Р. Маркова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 ht="20.25" customHeight="1" s="318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2" sqref="C22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8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18">
      <c r="B10" s="355" t="n">
        <v>1</v>
      </c>
      <c r="C10" s="355" t="n">
        <v>2</v>
      </c>
      <c r="D10" s="355" t="n">
        <v>3</v>
      </c>
    </row>
    <row r="11" ht="45" customHeight="1" s="318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18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10.84</v>
      </c>
    </row>
    <row r="13" ht="29.25" customHeight="1" s="318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5.34</v>
      </c>
    </row>
    <row r="14" ht="30.75" customHeight="1" s="318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18">
      <c r="B15" s="355" t="inlineStr">
        <is>
          <t>Временные здания и сооружения</t>
        </is>
      </c>
      <c r="C15" s="35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18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18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18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.75" customHeight="1" s="318">
      <c r="B20" s="259" t="n"/>
    </row>
    <row r="21" ht="18.75" customHeight="1" s="318">
      <c r="B21" s="259" t="n"/>
    </row>
    <row r="22" ht="18.75" customHeight="1" s="318">
      <c r="B22" s="259" t="n"/>
    </row>
    <row r="23" ht="18.75" customHeight="1" s="318">
      <c r="B23" s="259" t="n"/>
    </row>
    <row r="26">
      <c r="B26" s="302" t="inlineStr">
        <is>
          <t>Составил ______________________        Е.А. Князева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28" sqref="Q28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5" t="n"/>
      <c r="D10" s="355" t="n"/>
      <c r="E10" s="447" t="n">
        <v>4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48" t="n">
        <v>1.34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49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2025-01-24T12:06:06Z</dcterms:modified>
  <cp:lastModifiedBy>REDMIBOOK</cp:lastModifiedBy>
  <cp:lastPrinted>2023-11-30T05:00:41Z</cp:lastPrinted>
</cp:coreProperties>
</file>