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8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28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7" t="n"/>
      <c r="C6" s="257" t="n"/>
      <c r="D6" s="257" t="n"/>
    </row>
    <row r="7" ht="64.5" customHeight="1" s="328">
      <c r="B7" s="345" t="inlineStr">
        <is>
          <t>Наименование разрабатываемого показателя УНЦ - Муфта соединительная 6 кВ сечением 800 мм2.</t>
        </is>
      </c>
    </row>
    <row r="8" ht="31.5" customHeight="1" s="328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28">
      <c r="B9" s="345" t="inlineStr">
        <is>
          <t>Единица измерения  — 1 ед</t>
        </is>
      </c>
    </row>
    <row r="10">
      <c r="B10" s="345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34" t="n"/>
    </row>
    <row r="12" ht="96.75" customHeight="1" s="328">
      <c r="B12" s="351" t="n">
        <v>1</v>
      </c>
      <c r="C12" s="315" t="inlineStr">
        <is>
          <t>Наименование объекта-представителя</t>
        </is>
      </c>
      <c r="D12" s="35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1" t="n">
        <v>2</v>
      </c>
      <c r="C13" s="315" t="inlineStr">
        <is>
          <t>Наименование субъекта Российской Федерации</t>
        </is>
      </c>
      <c r="D13" s="351" t="inlineStr">
        <is>
          <t>Челябинская область</t>
        </is>
      </c>
    </row>
    <row r="14">
      <c r="B14" s="351" t="n">
        <v>3</v>
      </c>
      <c r="C14" s="315" t="inlineStr">
        <is>
          <t>Климатический район и подрайон</t>
        </is>
      </c>
      <c r="D14" s="351" t="inlineStr">
        <is>
          <t>IВ</t>
        </is>
      </c>
    </row>
    <row r="15">
      <c r="B15" s="351" t="n">
        <v>4</v>
      </c>
      <c r="C15" s="315" t="inlineStr">
        <is>
          <t>Мощность объекта</t>
        </is>
      </c>
      <c r="D15" s="351" t="n">
        <v>1</v>
      </c>
    </row>
    <row r="16" ht="63" customHeight="1" s="328">
      <c r="B16" s="35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7" t="inlineStr">
        <is>
          <t>Муфта соединительная 6 кВ сечением 800 мм2</t>
        </is>
      </c>
    </row>
    <row r="17" ht="63" customHeight="1" s="328">
      <c r="B17" s="35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56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5">
        <f>'Прил.2 Расч стоим'!F14+'Прил.2 Расч стоим'!G14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51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5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5">
        <f>D18*0.025+(D18*0.025+D18)*0.021</f>
        <v/>
      </c>
    </row>
    <row r="22">
      <c r="B22" s="351" t="n">
        <v>7</v>
      </c>
      <c r="C22" s="232" t="inlineStr">
        <is>
          <t>Сопоставимый уровень цен</t>
        </is>
      </c>
      <c r="D22" s="326" t="inlineStr">
        <is>
          <t>2 кв. 2018 г.</t>
        </is>
      </c>
      <c r="E22" s="230" t="n"/>
    </row>
    <row r="23" ht="78.75" customHeight="1" s="328">
      <c r="B23" s="35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6" t="n"/>
    </row>
    <row r="24" ht="31.5" customHeight="1" s="328">
      <c r="B24" s="35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D17/D15</f>
        <v/>
      </c>
      <c r="E24" s="230" t="n"/>
    </row>
    <row r="25">
      <c r="B25" s="351" t="n">
        <v>10</v>
      </c>
      <c r="C25" s="315" t="inlineStr">
        <is>
          <t>Примечание</t>
        </is>
      </c>
      <c r="D25" s="351" t="n"/>
    </row>
    <row r="26">
      <c r="B26" s="228" t="n"/>
      <c r="C26" s="227" t="n"/>
      <c r="D26" s="227" t="n"/>
    </row>
    <row r="27" ht="37.5" customHeight="1" s="328">
      <c r="B27" s="322" t="n"/>
    </row>
    <row r="28">
      <c r="B28" s="330" t="inlineStr">
        <is>
          <t>Составил ______________________    А.Р. Маркова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43" t="inlineStr">
        <is>
          <t>Приложение № 2</t>
        </is>
      </c>
      <c r="K3" s="322" t="n"/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28">
      <c r="B8" s="258" t="n"/>
    </row>
    <row r="9" ht="15.75" customHeight="1" s="328">
      <c r="A9" s="330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30" t="n"/>
      <c r="L9" s="330" t="n"/>
    </row>
    <row r="10" ht="15.75" customHeight="1" s="328">
      <c r="A10" s="330" t="n"/>
      <c r="B10" s="447" t="n"/>
      <c r="C10" s="447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2 кв. 2018 г., тыс. руб.</t>
        </is>
      </c>
      <c r="G10" s="445" t="n"/>
      <c r="H10" s="445" t="n"/>
      <c r="I10" s="445" t="n"/>
      <c r="J10" s="446" t="n"/>
      <c r="K10" s="330" t="n"/>
      <c r="L10" s="330" t="n"/>
    </row>
    <row r="11" ht="31.5" customHeight="1" s="328">
      <c r="A11" s="330" t="n"/>
      <c r="B11" s="448" t="n"/>
      <c r="C11" s="448" t="n"/>
      <c r="D11" s="448" t="n"/>
      <c r="E11" s="448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30" t="n"/>
      <c r="L11" s="330" t="n"/>
    </row>
    <row r="12" ht="220.5" customHeight="1" s="328">
      <c r="A12" s="330" t="n"/>
      <c r="B12" s="312" t="n">
        <v>1</v>
      </c>
      <c r="C12" s="313" t="inlineStr">
        <is>
          <t>Муфта соединительная 6 кВ сечением 800 мм2</t>
        </is>
      </c>
      <c r="D12" s="314" t="inlineStr">
        <is>
          <t>02-01-05</t>
        </is>
      </c>
      <c r="E12" s="31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6" t="n"/>
      <c r="G12" s="325" t="n">
        <v>47.0509137</v>
      </c>
      <c r="H12" s="316" t="n"/>
      <c r="I12" s="316" t="n"/>
      <c r="J12" s="318">
        <f>SUM(F12:I12)</f>
        <v/>
      </c>
      <c r="K12" s="330" t="n"/>
      <c r="L12" s="330" t="n"/>
    </row>
    <row r="13" ht="15" customHeight="1" s="328">
      <c r="A13" s="330" t="n"/>
      <c r="B13" s="347" t="inlineStr">
        <is>
          <t>Всего по объекту:</t>
        </is>
      </c>
      <c r="C13" s="445" t="n"/>
      <c r="D13" s="445" t="n"/>
      <c r="E13" s="446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21" t="n"/>
      <c r="L13" s="330" t="n"/>
    </row>
    <row r="14" ht="15.75" customHeight="1" s="328">
      <c r="A14" s="330" t="n"/>
      <c r="B14" s="347" t="inlineStr">
        <is>
          <t>Всего по объекту в сопоставимом уровне цен 2 кв. 2018 г:</t>
        </is>
      </c>
      <c r="C14" s="445" t="n"/>
      <c r="D14" s="445" t="n"/>
      <c r="E14" s="446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30" t="n"/>
      <c r="L14" s="330" t="n"/>
    </row>
    <row r="15" ht="15" customHeight="1" s="328"/>
    <row r="16" ht="15" customHeight="1" s="328"/>
    <row r="17" ht="15" customHeight="1" s="328"/>
    <row r="18" ht="15" customHeight="1" s="328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8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8">
      <c r="C20" s="307" t="n"/>
      <c r="D20" s="308" t="n"/>
      <c r="E20" s="308" t="n"/>
    </row>
    <row r="21" ht="15" customHeight="1" s="328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8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1"/>
  <sheetViews>
    <sheetView view="pageBreakPreview" topLeftCell="A4" workbookViewId="0">
      <selection activeCell="C25" sqref="C25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43" t="inlineStr">
        <is>
          <t xml:space="preserve">Приложение № 3 </t>
        </is>
      </c>
    </row>
    <row r="3">
      <c r="A3" s="344" t="inlineStr">
        <is>
          <t>Объектная ресурсная ведомость</t>
        </is>
      </c>
    </row>
    <row r="4" ht="18.75" customHeight="1" s="328">
      <c r="A4" s="269" t="n"/>
      <c r="B4" s="269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5" t="n"/>
    </row>
    <row r="6">
      <c r="A6" s="359" t="inlineStr">
        <is>
          <t>Наименование разрабатываемого показателя УНЦ -  Муфта соединительная 6 кВ сечением 800 мм2.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8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46" t="n"/>
    </row>
    <row r="9" ht="40.5" customHeight="1" s="328">
      <c r="A9" s="448" t="n"/>
      <c r="B9" s="448" t="n"/>
      <c r="C9" s="448" t="n"/>
      <c r="D9" s="448" t="n"/>
      <c r="E9" s="448" t="n"/>
      <c r="F9" s="448" t="n"/>
      <c r="G9" s="351" t="inlineStr">
        <is>
          <t>на ед.изм.</t>
        </is>
      </c>
      <c r="H9" s="351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301">
      <c r="A11" s="356" t="inlineStr">
        <is>
          <t>Затраты труда рабочих</t>
        </is>
      </c>
      <c r="B11" s="445" t="n"/>
      <c r="C11" s="445" t="n"/>
      <c r="D11" s="445" t="n"/>
      <c r="E11" s="446" t="n"/>
      <c r="F11" s="449">
        <f>SUM(F12:F12)</f>
        <v/>
      </c>
      <c r="G11" s="265" t="n"/>
      <c r="H11" s="449">
        <f>SUM(H12:H12)</f>
        <v/>
      </c>
    </row>
    <row r="12">
      <c r="A12" s="386" t="n">
        <v>1</v>
      </c>
      <c r="B12" s="241" t="n"/>
      <c r="C12" s="273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5" t="n">
        <v>16.64</v>
      </c>
      <c r="G12" s="450" t="n">
        <v>9.4</v>
      </c>
      <c r="H12" s="259">
        <f>ROUND(F12*G12,2)</f>
        <v/>
      </c>
      <c r="M12" s="451" t="n"/>
    </row>
    <row r="13">
      <c r="A13" s="355" t="inlineStr">
        <is>
          <t>Затраты труда машинистов</t>
        </is>
      </c>
      <c r="B13" s="445" t="n"/>
      <c r="C13" s="445" t="n"/>
      <c r="D13" s="445" t="n"/>
      <c r="E13" s="446" t="n"/>
      <c r="F13" s="356" t="n"/>
      <c r="G13" s="239" t="n"/>
      <c r="H13" s="449">
        <f>H14</f>
        <v/>
      </c>
    </row>
    <row r="14">
      <c r="A14" s="386" t="n">
        <v>2</v>
      </c>
      <c r="B14" s="357" t="n"/>
      <c r="C14" s="275" t="n">
        <v>2</v>
      </c>
      <c r="D14" s="261" t="inlineStr">
        <is>
          <t>Затраты труда машинистов</t>
        </is>
      </c>
      <c r="E14" s="386" t="inlineStr">
        <is>
          <t>чел.-ч</t>
        </is>
      </c>
      <c r="F14" s="386" t="n">
        <v>14.16</v>
      </c>
      <c r="G14" s="259" t="n"/>
      <c r="H14" s="278" t="n">
        <v>191.14</v>
      </c>
    </row>
    <row r="15" customFormat="1" s="301">
      <c r="A15" s="356" t="inlineStr">
        <is>
          <t>Машины и механизмы</t>
        </is>
      </c>
      <c r="B15" s="445" t="n"/>
      <c r="C15" s="445" t="n"/>
      <c r="D15" s="445" t="n"/>
      <c r="E15" s="446" t="n"/>
      <c r="F15" s="356" t="n"/>
      <c r="G15" s="239" t="n"/>
      <c r="H15" s="449">
        <f>SUM(H16:H18)</f>
        <v/>
      </c>
    </row>
    <row r="16">
      <c r="A16" s="386" t="n">
        <v>3</v>
      </c>
      <c r="B16" s="357" t="n"/>
      <c r="C16" s="275" t="inlineStr">
        <is>
          <t>91.06.09-001</t>
        </is>
      </c>
      <c r="D16" s="261" t="inlineStr">
        <is>
          <t>Вышки телескопические 25 м</t>
        </is>
      </c>
      <c r="E16" s="386" t="inlineStr">
        <is>
          <t>маш.час</t>
        </is>
      </c>
      <c r="F16" s="386" t="n">
        <v>14.12</v>
      </c>
      <c r="G16" s="259" t="n">
        <v>142.7</v>
      </c>
      <c r="H16" s="259">
        <f>ROUND(F16*G16,2)</f>
        <v/>
      </c>
      <c r="I16" s="291" t="n"/>
      <c r="J16" s="291" t="n"/>
      <c r="L16" s="291" t="n"/>
    </row>
    <row r="17" customFormat="1" s="301">
      <c r="A17" s="386" t="n">
        <v>4</v>
      </c>
      <c r="B17" s="357" t="n"/>
      <c r="C17" s="275" t="inlineStr">
        <is>
          <t>91.05.05-015</t>
        </is>
      </c>
      <c r="D17" s="261" t="inlineStr">
        <is>
          <t>Краны на автомобильном ходу, грузоподъемность 16 т</t>
        </is>
      </c>
      <c r="E17" s="386" t="inlineStr">
        <is>
          <t>маш.час</t>
        </is>
      </c>
      <c r="F17" s="386" t="n">
        <v>0.02</v>
      </c>
      <c r="G17" s="259" t="n">
        <v>115.4</v>
      </c>
      <c r="H17" s="259">
        <f>ROUND(F17*G17,2)</f>
        <v/>
      </c>
      <c r="I17" s="291" t="n"/>
      <c r="J17" s="291" t="n"/>
      <c r="K17" s="292" t="n"/>
      <c r="L17" s="291" t="n"/>
    </row>
    <row r="18" customFormat="1" s="301">
      <c r="A18" s="386" t="n">
        <v>5</v>
      </c>
      <c r="B18" s="357" t="n"/>
      <c r="C18" s="275" t="inlineStr">
        <is>
          <t>91.14.02-001</t>
        </is>
      </c>
      <c r="D18" s="261" t="inlineStr">
        <is>
          <t>Автомобили бортовые, грузоподъемность до 5 т</t>
        </is>
      </c>
      <c r="E18" s="386" t="inlineStr">
        <is>
          <t>маш.час</t>
        </is>
      </c>
      <c r="F18" s="386" t="n">
        <v>0.02</v>
      </c>
      <c r="G18" s="259" t="n">
        <v>65.70999999999999</v>
      </c>
      <c r="H18" s="259">
        <f>ROUND(F18*G18,2)</f>
        <v/>
      </c>
      <c r="I18" s="291" t="n"/>
      <c r="J18" s="291" t="n"/>
      <c r="K18" s="292" t="n"/>
      <c r="L18" s="291" t="n"/>
    </row>
    <row r="19">
      <c r="A19" s="356" t="inlineStr">
        <is>
          <t>Материалы</t>
        </is>
      </c>
      <c r="B19" s="445" t="n"/>
      <c r="C19" s="445" t="n"/>
      <c r="D19" s="445" t="n"/>
      <c r="E19" s="446" t="n"/>
      <c r="F19" s="356" t="n"/>
      <c r="G19" s="239" t="n"/>
      <c r="H19" s="449">
        <f>SUM(H20:H23)</f>
        <v/>
      </c>
    </row>
    <row r="20">
      <c r="A20" s="289" t="n">
        <v>6</v>
      </c>
      <c r="B20" s="289" t="n"/>
      <c r="C20" s="386" t="inlineStr">
        <is>
          <t>Прайс из СД ОП</t>
        </is>
      </c>
      <c r="D20" s="286" t="inlineStr">
        <is>
          <t>Муфта соединительная 6 кВ сечением 800 мм2</t>
        </is>
      </c>
      <c r="E20" s="386" t="inlineStr">
        <is>
          <t>шт</t>
        </is>
      </c>
      <c r="F20" s="386" t="n">
        <v>6</v>
      </c>
      <c r="G20" s="375" t="n">
        <v>838.75</v>
      </c>
      <c r="H20" s="259" t="n">
        <v>5032.5</v>
      </c>
    </row>
    <row r="21">
      <c r="A21" s="262" t="n">
        <v>7</v>
      </c>
      <c r="B21" s="357" t="n"/>
      <c r="C21" s="275" t="inlineStr">
        <is>
          <t>01.3.01.01-0001</t>
        </is>
      </c>
      <c r="D21" s="261" t="inlineStr">
        <is>
          <t>Бензин авиационный Б-70</t>
        </is>
      </c>
      <c r="E21" s="386" t="inlineStr">
        <is>
          <t>т</t>
        </is>
      </c>
      <c r="F21" s="386" t="n">
        <v>0.0008</v>
      </c>
      <c r="G21" s="259" t="n">
        <v>4488.4</v>
      </c>
      <c r="H21" s="259" t="n">
        <v>3.59</v>
      </c>
      <c r="I21" s="263" t="n"/>
      <c r="J21" s="291" t="n"/>
      <c r="K21" s="291" t="n"/>
    </row>
    <row r="22">
      <c r="A22" s="262" t="n">
        <v>8</v>
      </c>
      <c r="B22" s="357" t="n"/>
      <c r="C22" s="275" t="inlineStr">
        <is>
          <t>01.7.06.07-0002</t>
        </is>
      </c>
      <c r="D22" s="261" t="inlineStr">
        <is>
          <t>Лента монтажная, тип ЛМ-5</t>
        </is>
      </c>
      <c r="E22" s="386" t="inlineStr">
        <is>
          <t>10 м</t>
        </is>
      </c>
      <c r="F22" s="386" t="n">
        <v>0.048</v>
      </c>
      <c r="G22" s="259" t="n">
        <v>6.9</v>
      </c>
      <c r="H22" s="259" t="n">
        <v>0.33</v>
      </c>
      <c r="I22" s="263" t="n"/>
      <c r="J22" s="291" t="n"/>
      <c r="K22" s="291" t="n"/>
    </row>
    <row r="23">
      <c r="A23" s="289" t="n">
        <v>9</v>
      </c>
      <c r="B23" s="357" t="n"/>
      <c r="C23" s="275" t="inlineStr">
        <is>
          <t>01.3.01.05-0009</t>
        </is>
      </c>
      <c r="D23" s="261" t="inlineStr">
        <is>
          <t>Парафин нефтяной твердый Т-1</t>
        </is>
      </c>
      <c r="E23" s="386" t="inlineStr">
        <is>
          <t>т</t>
        </is>
      </c>
      <c r="F23" s="386" t="n">
        <v>2e-05</v>
      </c>
      <c r="G23" s="259" t="n">
        <v>8105.71</v>
      </c>
      <c r="H23" s="259" t="n">
        <v>0.16</v>
      </c>
      <c r="I23" s="263" t="n"/>
      <c r="J23" s="291" t="n"/>
      <c r="K23" s="291" t="n"/>
    </row>
    <row r="25">
      <c r="B25" s="330" t="inlineStr">
        <is>
          <t>Составил ______________________     А.Р. Маркова</t>
        </is>
      </c>
    </row>
    <row r="26">
      <c r="B26" s="322" t="inlineStr">
        <is>
          <t xml:space="preserve">                         (подпись, инициалы, фамилия)</t>
        </is>
      </c>
    </row>
    <row r="28">
      <c r="B28" s="330" t="inlineStr">
        <is>
          <t>Проверил ______________________        А.В. Костянецкая</t>
        </is>
      </c>
    </row>
    <row r="29">
      <c r="B29" s="322" t="inlineStr">
        <is>
          <t xml:space="preserve">                        (подпись, инициалы, фамилия)</t>
        </is>
      </c>
    </row>
    <row r="31">
      <c r="H31" s="452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1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8">
      <c r="B7" s="342" t="inlineStr">
        <is>
          <t>Наименование разрабатываемого показателя УНЦ — Муфта соединительная 6 кВ сечением 800 мм2.</t>
        </is>
      </c>
    </row>
    <row r="8">
      <c r="B8" s="361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8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1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8" sqref="B48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8" min="13" max="13"/>
  </cols>
  <sheetData>
    <row r="1" s="32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8">
      <c r="A2" s="308" t="n"/>
      <c r="B2" s="308" t="n"/>
      <c r="C2" s="308" t="n"/>
      <c r="D2" s="308" t="n"/>
      <c r="E2" s="308" t="n"/>
      <c r="F2" s="308" t="n"/>
      <c r="G2" s="308" t="n"/>
      <c r="H2" s="362" t="inlineStr">
        <is>
          <t>Приложение №5</t>
        </is>
      </c>
      <c r="K2" s="308" t="n"/>
      <c r="L2" s="308" t="n"/>
      <c r="M2" s="308" t="n"/>
      <c r="N2" s="308" t="n"/>
    </row>
    <row r="3" s="32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3" t="inlineStr">
        <is>
          <t>Расчет стоимости СМР и оборудования</t>
        </is>
      </c>
    </row>
    <row r="5" ht="12.75" customFormat="1" customHeight="1" s="307">
      <c r="A5" s="333" t="n"/>
      <c r="B5" s="333" t="n"/>
      <c r="C5" s="389" t="n"/>
      <c r="D5" s="333" t="n"/>
      <c r="E5" s="333" t="n"/>
      <c r="F5" s="333" t="n"/>
      <c r="G5" s="333" t="n"/>
      <c r="H5" s="333" t="n"/>
      <c r="I5" s="333" t="n"/>
      <c r="J5" s="33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6 кВ сечением 800 мм2.</t>
        </is>
      </c>
    </row>
    <row r="7" ht="12.75" customFormat="1" customHeight="1" s="307">
      <c r="A7" s="336" t="inlineStr">
        <is>
          <t>Единица измерения  — 1 ед</t>
        </is>
      </c>
      <c r="I7" s="342" t="n"/>
      <c r="J7" s="342" t="n"/>
    </row>
    <row r="8" ht="13.5" customFormat="1" customHeight="1" s="307">
      <c r="A8" s="336" t="n"/>
    </row>
    <row r="9" ht="13.2" customFormat="1" customHeight="1" s="307"/>
    <row r="10" ht="27" customHeight="1" s="328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6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6" t="n"/>
      <c r="K10" s="308" t="n"/>
      <c r="L10" s="308" t="n"/>
      <c r="M10" s="308" t="n"/>
      <c r="N10" s="308" t="n"/>
    </row>
    <row r="11" ht="28.5" customHeight="1" s="328">
      <c r="A11" s="448" t="n"/>
      <c r="B11" s="448" t="n"/>
      <c r="C11" s="448" t="n"/>
      <c r="D11" s="448" t="n"/>
      <c r="E11" s="448" t="n"/>
      <c r="F11" s="365" t="inlineStr">
        <is>
          <t>на ед. изм.</t>
        </is>
      </c>
      <c r="G11" s="365" t="inlineStr">
        <is>
          <t>общая</t>
        </is>
      </c>
      <c r="H11" s="448" t="n"/>
      <c r="I11" s="365" t="inlineStr">
        <is>
          <t>на ед. изм.</t>
        </is>
      </c>
      <c r="J11" s="365" t="inlineStr">
        <is>
          <t>общая</t>
        </is>
      </c>
      <c r="K11" s="308" t="n"/>
      <c r="L11" s="308" t="n"/>
      <c r="M11" s="308" t="n"/>
      <c r="N11" s="308" t="n"/>
    </row>
    <row r="12" s="328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8" t="n"/>
      <c r="L12" s="308" t="n"/>
      <c r="M12" s="308" t="n"/>
      <c r="N12" s="308" t="n"/>
    </row>
    <row r="13">
      <c r="A13" s="365" t="n"/>
      <c r="B13" s="355" t="inlineStr">
        <is>
          <t>Затраты труда рабочих-строителей</t>
        </is>
      </c>
      <c r="C13" s="445" t="n"/>
      <c r="D13" s="445" t="n"/>
      <c r="E13" s="445" t="n"/>
      <c r="F13" s="445" t="n"/>
      <c r="G13" s="445" t="n"/>
      <c r="H13" s="446" t="n"/>
      <c r="I13" s="200" t="n"/>
      <c r="J13" s="200" t="n"/>
    </row>
    <row r="14" ht="25.5" customHeight="1" s="328">
      <c r="A14" s="365" t="n">
        <v>1</v>
      </c>
      <c r="B14" s="273" t="inlineStr">
        <is>
          <t>1-3-8</t>
        </is>
      </c>
      <c r="C14" s="373" t="inlineStr">
        <is>
          <t>Затраты труда рабочих-строителей среднего разряда (3,8)</t>
        </is>
      </c>
      <c r="D14" s="365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8">
      <c r="A16" s="365" t="n"/>
      <c r="B16" s="373" t="inlineStr">
        <is>
          <t>Затраты труда машинистов</t>
        </is>
      </c>
      <c r="C16" s="445" t="n"/>
      <c r="D16" s="445" t="n"/>
      <c r="E16" s="445" t="n"/>
      <c r="F16" s="445" t="n"/>
      <c r="G16" s="445" t="n"/>
      <c r="H16" s="446" t="n"/>
      <c r="I16" s="200" t="n"/>
      <c r="J16" s="200" t="n"/>
    </row>
    <row r="17" ht="14.25" customFormat="1" customHeight="1" s="308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54" t="n">
        <v>14.16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65" t="n"/>
      <c r="B18" s="355" t="inlineStr">
        <is>
          <t>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14.25" customFormat="1" customHeight="1" s="308">
      <c r="A19" s="365" t="n"/>
      <c r="B19" s="373" t="inlineStr">
        <is>
          <t>Основные машины и механизмы</t>
        </is>
      </c>
      <c r="C19" s="445" t="n"/>
      <c r="D19" s="445" t="n"/>
      <c r="E19" s="445" t="n"/>
      <c r="F19" s="445" t="n"/>
      <c r="G19" s="445" t="n"/>
      <c r="H19" s="446" t="n"/>
      <c r="I19" s="200" t="n"/>
      <c r="J19" s="200" t="n"/>
    </row>
    <row r="20" ht="14.25" customFormat="1" customHeight="1" s="308">
      <c r="A20" s="365" t="n">
        <v>3</v>
      </c>
      <c r="B20" s="275" t="inlineStr">
        <is>
          <t>91.06.09-001</t>
        </is>
      </c>
      <c r="C20" s="261" t="inlineStr">
        <is>
          <t>Вышки телескопические 25 м</t>
        </is>
      </c>
      <c r="D20" s="386" t="inlineStr">
        <is>
          <t>маш.час</t>
        </is>
      </c>
      <c r="E20" s="455" t="n">
        <v>14.12</v>
      </c>
      <c r="F20" s="259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65" t="n"/>
      <c r="B21" s="365" t="n"/>
      <c r="C21" s="373" t="inlineStr">
        <is>
          <t>Итого основные машины и механизмы</t>
        </is>
      </c>
      <c r="D21" s="365" t="n"/>
      <c r="E21" s="454" t="n"/>
      <c r="F21" s="207" t="n"/>
      <c r="G21" s="207">
        <f>SUM(G20:G20)</f>
        <v/>
      </c>
      <c r="H21" s="372">
        <f>G21/G25</f>
        <v/>
      </c>
      <c r="I21" s="284" t="n"/>
      <c r="J21" s="285">
        <f>SUM(J20:J20)</f>
        <v/>
      </c>
    </row>
    <row r="22" ht="25.5" customFormat="1" customHeight="1" s="308">
      <c r="A22" s="365" t="n">
        <v>4</v>
      </c>
      <c r="B22" s="275" t="inlineStr">
        <is>
          <t>91.05.05-015</t>
        </is>
      </c>
      <c r="C22" s="261" t="inlineStr">
        <is>
          <t>Краны на автомобильном ходу, грузоподъемность 16 т</t>
        </is>
      </c>
      <c r="D22" s="386" t="inlineStr">
        <is>
          <t>маш.час</t>
        </is>
      </c>
      <c r="E22" s="455" t="n">
        <v>0.02</v>
      </c>
      <c r="F22" s="259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65" t="n">
        <v>5</v>
      </c>
      <c r="B23" s="275" t="inlineStr">
        <is>
          <t>91.14.02-001</t>
        </is>
      </c>
      <c r="C23" s="261" t="inlineStr">
        <is>
          <t>Автомобили бортовые, грузоподъемность до 5 т</t>
        </is>
      </c>
      <c r="D23" s="386" t="inlineStr">
        <is>
          <t>маш.час</t>
        </is>
      </c>
      <c r="E23" s="455" t="n">
        <v>0.02</v>
      </c>
      <c r="F23" s="259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65" t="n"/>
      <c r="B24" s="365" t="n"/>
      <c r="C24" s="373" t="inlineStr">
        <is>
          <t>Итого прочие машины и механизмы</t>
        </is>
      </c>
      <c r="D24" s="365" t="n"/>
      <c r="E24" s="374" t="n"/>
      <c r="F24" s="207" t="n"/>
      <c r="G24" s="201">
        <f>G22+G23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8">
      <c r="A25" s="365" t="n"/>
      <c r="B25" s="365" t="n"/>
      <c r="C25" s="355" t="inlineStr">
        <is>
          <t>Итого по разделу «Машины и механизмы»</t>
        </is>
      </c>
      <c r="D25" s="365" t="n"/>
      <c r="E25" s="374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8">
      <c r="A26" s="365" t="n"/>
      <c r="B26" s="355" t="inlineStr">
        <is>
          <t>Оборудование</t>
        </is>
      </c>
      <c r="C26" s="445" t="n"/>
      <c r="D26" s="445" t="n"/>
      <c r="E26" s="445" t="n"/>
      <c r="F26" s="445" t="n"/>
      <c r="G26" s="445" t="n"/>
      <c r="H26" s="446" t="n"/>
      <c r="I26" s="200" t="n"/>
      <c r="J26" s="200" t="n"/>
    </row>
    <row r="27">
      <c r="A27" s="365" t="n"/>
      <c r="B27" s="373" t="inlineStr">
        <is>
          <t>Основное 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  <c r="K27" s="308" t="n"/>
      <c r="L27" s="308" t="n"/>
    </row>
    <row r="28">
      <c r="A28" s="365" t="n"/>
      <c r="B28" s="365" t="n"/>
      <c r="C28" s="373" t="inlineStr">
        <is>
          <t>Итого основное оборудование</t>
        </is>
      </c>
      <c r="D28" s="365" t="n"/>
      <c r="E28" s="456" t="n"/>
      <c r="F28" s="375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65" t="n"/>
      <c r="B29" s="365" t="n"/>
      <c r="C29" s="373" t="inlineStr">
        <is>
          <t>Итого прочее оборудование</t>
        </is>
      </c>
      <c r="D29" s="365" t="n"/>
      <c r="E29" s="454" t="n"/>
      <c r="F29" s="375" t="n"/>
      <c r="G29" s="207" t="n">
        <v>0</v>
      </c>
      <c r="H29" s="209" t="n">
        <v>0</v>
      </c>
      <c r="I29" s="201" t="n"/>
      <c r="J29" s="207" t="n">
        <v>0</v>
      </c>
      <c r="K29" s="308" t="n"/>
      <c r="L29" s="308" t="n"/>
    </row>
    <row r="30">
      <c r="A30" s="365" t="n"/>
      <c r="B30" s="365" t="n"/>
      <c r="C30" s="355" t="inlineStr">
        <is>
          <t>Итого по разделу «Оборудование»</t>
        </is>
      </c>
      <c r="D30" s="365" t="n"/>
      <c r="E30" s="374" t="n"/>
      <c r="F30" s="375" t="n"/>
      <c r="G30" s="207">
        <f>G28+G29</f>
        <v/>
      </c>
      <c r="H30" s="209" t="n">
        <v>0</v>
      </c>
      <c r="I30" s="201" t="n"/>
      <c r="J30" s="207">
        <f>J29+J28</f>
        <v/>
      </c>
      <c r="K30" s="308" t="n"/>
      <c r="L30" s="308" t="n"/>
    </row>
    <row r="31" ht="25.5" customHeight="1" s="328">
      <c r="A31" s="365" t="n"/>
      <c r="B31" s="365" t="n"/>
      <c r="C31" s="373" t="inlineStr">
        <is>
          <t>в том числе технологическое оборудование</t>
        </is>
      </c>
      <c r="D31" s="365" t="n"/>
      <c r="E31" s="456" t="n"/>
      <c r="F31" s="375" t="n"/>
      <c r="G31" s="207">
        <f>'Прил.6 Расчет ОБ'!G12</f>
        <v/>
      </c>
      <c r="H31" s="376" t="n"/>
      <c r="I31" s="201" t="n"/>
      <c r="J31" s="207">
        <f>J30</f>
        <v/>
      </c>
      <c r="K31" s="308" t="n"/>
      <c r="L31" s="308" t="n"/>
    </row>
    <row r="32" ht="14.25" customFormat="1" customHeight="1" s="308">
      <c r="A32" s="365" t="n"/>
      <c r="B32" s="355" t="inlineStr">
        <is>
          <t>Материалы</t>
        </is>
      </c>
      <c r="C32" s="445" t="n"/>
      <c r="D32" s="445" t="n"/>
      <c r="E32" s="445" t="n"/>
      <c r="F32" s="445" t="n"/>
      <c r="G32" s="445" t="n"/>
      <c r="H32" s="446" t="n"/>
      <c r="I32" s="200" t="n"/>
      <c r="J32" s="200" t="n"/>
    </row>
    <row r="33" ht="14.25" customFormat="1" customHeight="1" s="308">
      <c r="A33" s="366" t="n"/>
      <c r="B33" s="369" t="inlineStr">
        <is>
          <t>Основные материалы</t>
        </is>
      </c>
      <c r="C33" s="457" t="n"/>
      <c r="D33" s="457" t="n"/>
      <c r="E33" s="457" t="n"/>
      <c r="F33" s="457" t="n"/>
      <c r="G33" s="457" t="n"/>
      <c r="H33" s="458" t="n"/>
      <c r="I33" s="215" t="n"/>
      <c r="J33" s="215" t="n"/>
    </row>
    <row r="34" ht="25.5" customFormat="1" customHeight="1" s="308">
      <c r="A34" s="365" t="n">
        <v>6</v>
      </c>
      <c r="B34" s="365" t="inlineStr">
        <is>
          <t>БЦ.91.138</t>
        </is>
      </c>
      <c r="C34" s="261" t="inlineStr">
        <is>
          <t>Муфта соединительная 6 кВ сечением 800 мм2</t>
        </is>
      </c>
      <c r="D34" s="365" t="inlineStr">
        <is>
          <t>шт</t>
        </is>
      </c>
      <c r="E34" s="456" t="n">
        <v>6</v>
      </c>
      <c r="F34" s="375">
        <f>ROUND(I34/'Прил. 10'!$D$13,2)</f>
        <v/>
      </c>
      <c r="G34" s="207">
        <f>ROUND(E34*F34,2)</f>
        <v/>
      </c>
      <c r="H34" s="209">
        <f>G34/$G$40</f>
        <v/>
      </c>
      <c r="I34" s="207" t="n">
        <v>4694.88</v>
      </c>
      <c r="J34" s="207">
        <f>ROUND(I34*E34,2)</f>
        <v/>
      </c>
    </row>
    <row r="35" ht="14.25" customFormat="1" customHeight="1" s="308">
      <c r="A35" s="367" t="n"/>
      <c r="B35" s="217" t="n"/>
      <c r="C35" s="279" t="inlineStr">
        <is>
          <t>Итого основные материалы</t>
        </is>
      </c>
      <c r="D35" s="367" t="n"/>
      <c r="E35" s="45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8">
      <c r="A36" s="365" t="n">
        <v>7</v>
      </c>
      <c r="B36" s="275" t="inlineStr">
        <is>
          <t>01.3.01.01-0001</t>
        </is>
      </c>
      <c r="C36" s="261" t="inlineStr">
        <is>
          <t>Бензин авиационный Б-70</t>
        </is>
      </c>
      <c r="D36" s="386" t="inlineStr">
        <is>
          <t>т</t>
        </is>
      </c>
      <c r="E36" s="455" t="n">
        <v>0.0008</v>
      </c>
      <c r="F36" s="25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65" t="n">
        <v>8</v>
      </c>
      <c r="B37" s="275" t="inlineStr">
        <is>
          <t>01.7.06.07-0002</t>
        </is>
      </c>
      <c r="C37" s="261" t="inlineStr">
        <is>
          <t>Лента монтажная, тип ЛМ-5</t>
        </is>
      </c>
      <c r="D37" s="386" t="inlineStr">
        <is>
          <t>10 м</t>
        </is>
      </c>
      <c r="E37" s="455" t="n">
        <v>0.048</v>
      </c>
      <c r="F37" s="25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65" t="n">
        <v>9</v>
      </c>
      <c r="B38" s="275" t="inlineStr">
        <is>
          <t>01.3.01.05-0009</t>
        </is>
      </c>
      <c r="C38" s="261" t="inlineStr">
        <is>
          <t>Парафин нефтяной твердый Т-1</t>
        </is>
      </c>
      <c r="D38" s="386" t="inlineStr">
        <is>
          <t>т</t>
        </is>
      </c>
      <c r="E38" s="455" t="n">
        <v>2e-05</v>
      </c>
      <c r="F38" s="25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8">
      <c r="A39" s="367" t="n"/>
      <c r="B39" s="367" t="n"/>
      <c r="C39" s="279" t="inlineStr">
        <is>
          <t>Итого прочие материалы</t>
        </is>
      </c>
      <c r="D39" s="367" t="n"/>
      <c r="E39" s="459" t="n"/>
      <c r="F39" s="280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8">
      <c r="A40" s="365" t="n"/>
      <c r="B40" s="365" t="n"/>
      <c r="C40" s="355" t="inlineStr">
        <is>
          <t>Итого по разделу «Материалы»</t>
        </is>
      </c>
      <c r="D40" s="365" t="n"/>
      <c r="E40" s="374" t="n"/>
      <c r="F40" s="375" t="n"/>
      <c r="G40" s="207">
        <f>G35+G39</f>
        <v/>
      </c>
      <c r="H40" s="376">
        <f>G40/$G$40</f>
        <v/>
      </c>
      <c r="I40" s="207" t="n"/>
      <c r="J40" s="207">
        <f>J35+J39</f>
        <v/>
      </c>
    </row>
    <row r="41" ht="14.25" customFormat="1" customHeight="1" s="308">
      <c r="A41" s="365" t="n"/>
      <c r="B41" s="365" t="n"/>
      <c r="C41" s="373" t="inlineStr">
        <is>
          <t>ИТОГО ПО РМ</t>
        </is>
      </c>
      <c r="D41" s="365" t="n"/>
      <c r="E41" s="374" t="n"/>
      <c r="F41" s="375" t="n"/>
      <c r="G41" s="207">
        <f>G15+G25+G40</f>
        <v/>
      </c>
      <c r="H41" s="376" t="n"/>
      <c r="I41" s="207" t="n"/>
      <c r="J41" s="207">
        <f>J15+J25+J40</f>
        <v/>
      </c>
    </row>
    <row r="42" ht="14.25" customFormat="1" customHeight="1" s="308">
      <c r="A42" s="365" t="n"/>
      <c r="B42" s="365" t="n"/>
      <c r="C42" s="373" t="inlineStr">
        <is>
          <t>Накладные расходы</t>
        </is>
      </c>
      <c r="D42" s="203">
        <f>ROUND(G42/(G$17+$G$15),2)</f>
        <v/>
      </c>
      <c r="E42" s="374" t="n"/>
      <c r="F42" s="375" t="n"/>
      <c r="G42" s="207" t="n">
        <v>337.13</v>
      </c>
      <c r="H42" s="376" t="n"/>
      <c r="I42" s="207" t="n"/>
      <c r="J42" s="207">
        <f>ROUND(D42*(J15+J17),2)</f>
        <v/>
      </c>
    </row>
    <row r="43" ht="14.25" customFormat="1" customHeight="1" s="308">
      <c r="A43" s="365" t="n"/>
      <c r="B43" s="365" t="n"/>
      <c r="C43" s="373" t="inlineStr">
        <is>
          <t>Сметная прибыль</t>
        </is>
      </c>
      <c r="D43" s="203">
        <f>ROUND(G43/(G$15+G$17),2)</f>
        <v/>
      </c>
      <c r="E43" s="374" t="n"/>
      <c r="F43" s="375" t="n"/>
      <c r="G43" s="207" t="n">
        <v>177.26</v>
      </c>
      <c r="H43" s="376" t="n"/>
      <c r="I43" s="207" t="n"/>
      <c r="J43" s="207">
        <f>ROUND(D43*(J15+J17),2)</f>
        <v/>
      </c>
    </row>
    <row r="44" ht="14.25" customFormat="1" customHeight="1" s="308">
      <c r="A44" s="365" t="n"/>
      <c r="B44" s="365" t="n"/>
      <c r="C44" s="373" t="inlineStr">
        <is>
          <t>Итого СМР (с НР и СП)</t>
        </is>
      </c>
      <c r="D44" s="365" t="n"/>
      <c r="E44" s="374" t="n"/>
      <c r="F44" s="375" t="n"/>
      <c r="G44" s="207">
        <f>G15+G25+G40+G42+G43</f>
        <v/>
      </c>
      <c r="H44" s="376" t="n"/>
      <c r="I44" s="207" t="n"/>
      <c r="J44" s="207">
        <f>J15+J25+J40+J42+J43</f>
        <v/>
      </c>
    </row>
    <row r="45" ht="14.25" customFormat="1" customHeight="1" s="308">
      <c r="A45" s="365" t="n"/>
      <c r="B45" s="365" t="n"/>
      <c r="C45" s="373" t="inlineStr">
        <is>
          <t>ВСЕГО СМР + ОБОРУДОВАНИЕ</t>
        </is>
      </c>
      <c r="D45" s="365" t="n"/>
      <c r="E45" s="374" t="n"/>
      <c r="F45" s="375" t="n"/>
      <c r="G45" s="207">
        <f>G44+G30</f>
        <v/>
      </c>
      <c r="H45" s="376" t="n"/>
      <c r="I45" s="207" t="n"/>
      <c r="J45" s="207">
        <f>J44+J30</f>
        <v/>
      </c>
    </row>
    <row r="46" ht="34.5" customFormat="1" customHeight="1" s="308">
      <c r="A46" s="365" t="n"/>
      <c r="B46" s="365" t="n"/>
      <c r="C46" s="373" t="inlineStr">
        <is>
          <t>ИТОГО ПОКАЗАТЕЛЬ НА ЕД. ИЗМ.</t>
        </is>
      </c>
      <c r="D46" s="365" t="inlineStr">
        <is>
          <t>1 ед</t>
        </is>
      </c>
      <c r="E46" s="456" t="n">
        <v>1</v>
      </c>
      <c r="F46" s="375" t="n"/>
      <c r="G46" s="207">
        <f>G45/E46</f>
        <v/>
      </c>
      <c r="H46" s="376" t="n"/>
      <c r="I46" s="207" t="n"/>
      <c r="J46" s="207">
        <f>J45/E46</f>
        <v/>
      </c>
    </row>
    <row r="48" ht="14.25" customFormat="1" customHeight="1" s="308">
      <c r="A48" s="307" t="inlineStr">
        <is>
          <t>Составил ______________________    А.Р. Маркова</t>
        </is>
      </c>
    </row>
    <row r="49" ht="14.25" customFormat="1" customHeight="1" s="308">
      <c r="A49" s="310" t="inlineStr">
        <is>
          <t xml:space="preserve">                         (подпись, инициалы, фамилия)</t>
        </is>
      </c>
    </row>
    <row r="50" ht="14.25" customFormat="1" customHeight="1" s="308">
      <c r="A50" s="307" t="n"/>
    </row>
    <row r="51" ht="14.25" customFormat="1" customHeight="1" s="308">
      <c r="A51" s="307" t="inlineStr">
        <is>
          <t>Проверил ______________________        А.В. Костянецкая</t>
        </is>
      </c>
    </row>
    <row r="52" ht="14.25" customFormat="1" customHeight="1" s="308">
      <c r="A52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81" t="inlineStr">
        <is>
          <t>Приложение №6</t>
        </is>
      </c>
    </row>
    <row r="2" ht="21.75" customHeight="1" s="328">
      <c r="A2" s="381" t="n"/>
      <c r="B2" s="381" t="n"/>
      <c r="C2" s="381" t="n"/>
      <c r="D2" s="381" t="n"/>
      <c r="E2" s="381" t="n"/>
      <c r="F2" s="381" t="n"/>
      <c r="G2" s="381" t="n"/>
    </row>
    <row r="3">
      <c r="A3" s="333" t="inlineStr">
        <is>
          <t>Расчет стоимости оборудования</t>
        </is>
      </c>
    </row>
    <row r="4" ht="25.5" customHeight="1" s="328">
      <c r="A4" s="336" t="inlineStr">
        <is>
          <t>Наименование разрабатываемого показателя УНЦ — Муфта соединительная 6 кВ сечением 800 мм2.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8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8">
      <c r="A9" s="245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28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8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8" min="1" max="1"/>
    <col width="22.44140625" customWidth="1" style="328" min="2" max="2"/>
    <col width="37.109375" customWidth="1" style="328" min="3" max="3"/>
    <col width="49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1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15.75" customHeight="1" s="328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28">
      <c r="A10" s="351" t="n">
        <v>1</v>
      </c>
      <c r="B10" s="351" t="n">
        <v>2</v>
      </c>
      <c r="C10" s="351" t="n">
        <v>3</v>
      </c>
      <c r="D10" s="351" t="n">
        <v>4</v>
      </c>
    </row>
    <row r="11" ht="31.5" customHeight="1" s="328">
      <c r="A11" s="351" t="inlineStr">
        <is>
          <t>К2-13-1</t>
        </is>
      </c>
      <c r="B11" s="351" t="inlineStr">
        <is>
          <t xml:space="preserve">УНЦ КЛ 6 - 500 кВ (с медной жилой) </t>
        </is>
      </c>
      <c r="C11" s="305">
        <f>D5</f>
        <v/>
      </c>
      <c r="D11" s="30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8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43" t="inlineStr">
        <is>
          <t>Приложение № 10</t>
        </is>
      </c>
    </row>
    <row r="5" ht="18.75" customHeight="1" s="328">
      <c r="B5" s="172" t="n"/>
    </row>
    <row r="6" ht="15.75" customHeight="1" s="328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8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28">
      <c r="B10" s="351" t="n">
        <v>1</v>
      </c>
      <c r="C10" s="351" t="n">
        <v>2</v>
      </c>
      <c r="D10" s="351" t="n">
        <v>3</v>
      </c>
    </row>
    <row r="11" ht="45" customHeight="1" s="328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28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10.84</v>
      </c>
    </row>
    <row r="13" ht="29.25" customHeight="1" s="328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5.34</v>
      </c>
    </row>
    <row r="14" ht="30.75" customHeight="1" s="328">
      <c r="B14" s="35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28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8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51" t="inlineStr">
        <is>
          <t>Строительный контроль</t>
        </is>
      </c>
      <c r="C17" s="35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51" t="inlineStr">
        <is>
          <t>Авторский надзор - 0,2%</t>
        </is>
      </c>
      <c r="C18" s="351" t="inlineStr">
        <is>
          <t>Приказ от 4.08.2020 № 421/пр п.173</t>
        </is>
      </c>
      <c r="D18" s="175" t="n">
        <v>0.002</v>
      </c>
    </row>
    <row r="19" ht="24" customHeight="1" s="328">
      <c r="B19" s="351" t="inlineStr">
        <is>
          <t>Непредвиденные расходы</t>
        </is>
      </c>
      <c r="C19" s="351" t="inlineStr">
        <is>
          <t>Приказ от 4.08.2020 № 421/пр п.179</t>
        </is>
      </c>
      <c r="D19" s="175" t="n">
        <v>0.03</v>
      </c>
    </row>
    <row r="20" ht="18.75" customHeight="1" s="328">
      <c r="B20" s="258" t="n"/>
    </row>
    <row r="21" ht="18.75" customHeight="1" s="328">
      <c r="B21" s="258" t="n"/>
    </row>
    <row r="22" ht="18.75" customHeight="1" s="328">
      <c r="B22" s="258" t="n"/>
    </row>
    <row r="23" ht="18.75" customHeight="1" s="328">
      <c r="B23" s="258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432" t="inlineStr">
        <is>
          <t>№ пп.</t>
        </is>
      </c>
      <c r="B5" s="432" t="inlineStr">
        <is>
          <t>Наименование элемента</t>
        </is>
      </c>
      <c r="C5" s="432" t="inlineStr">
        <is>
          <t>Обозначение</t>
        </is>
      </c>
      <c r="D5" s="432" t="inlineStr">
        <is>
          <t>Формула</t>
        </is>
      </c>
      <c r="E5" s="432" t="inlineStr">
        <is>
          <t>Величина элемента</t>
        </is>
      </c>
      <c r="F5" s="432" t="inlineStr">
        <is>
          <t>Наименования обосновывающих документов</t>
        </is>
      </c>
      <c r="G5" s="330" t="n"/>
    </row>
    <row r="6" ht="15.75" customHeight="1" s="328">
      <c r="A6" s="432" t="n">
        <v>1</v>
      </c>
      <c r="B6" s="432" t="n">
        <v>2</v>
      </c>
      <c r="C6" s="432" t="n">
        <v>3</v>
      </c>
      <c r="D6" s="432" t="n">
        <v>4</v>
      </c>
      <c r="E6" s="432" t="n">
        <v>5</v>
      </c>
      <c r="F6" s="432" t="n">
        <v>6</v>
      </c>
      <c r="G6" s="330" t="n"/>
    </row>
    <row r="7" ht="110.25" customHeight="1" s="328">
      <c r="A7" s="433" t="inlineStr">
        <is>
          <t>1.1</t>
        </is>
      </c>
      <c r="B7" s="4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436" t="n">
        <v>47872.94</v>
      </c>
      <c r="F7" s="4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433" t="inlineStr">
        <is>
          <t>1.2</t>
        </is>
      </c>
      <c r="B8" s="434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437">
        <f>1973/12</f>
        <v/>
      </c>
      <c r="F8" s="434" t="inlineStr">
        <is>
          <t>Производственный календарь 2023 год
(40-часов.неделя)</t>
        </is>
      </c>
      <c r="G8" s="332" t="n"/>
    </row>
    <row r="9" ht="15.75" customHeight="1" s="328">
      <c r="A9" s="433" t="inlineStr">
        <is>
          <t>1.3</t>
        </is>
      </c>
      <c r="B9" s="434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437" t="n">
        <v>1</v>
      </c>
      <c r="F9" s="434" t="n"/>
      <c r="G9" s="332" t="n"/>
    </row>
    <row r="10" ht="15.75" customHeight="1" s="328">
      <c r="A10" s="433" t="inlineStr">
        <is>
          <t>1.4</t>
        </is>
      </c>
      <c r="B10" s="434" t="inlineStr">
        <is>
          <t>Средний разряд работ</t>
        </is>
      </c>
      <c r="C10" s="435" t="n"/>
      <c r="D10" s="435" t="n"/>
      <c r="E10" s="438" t="n">
        <v>3.8</v>
      </c>
      <c r="F10" s="434" t="inlineStr">
        <is>
          <t>РТМ</t>
        </is>
      </c>
      <c r="G10" s="332" t="n"/>
    </row>
    <row r="11" ht="78.75" customHeight="1" s="328">
      <c r="A11" s="433" t="inlineStr">
        <is>
          <t>1.5</t>
        </is>
      </c>
      <c r="B11" s="434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439" t="n">
        <v>1.308</v>
      </c>
      <c r="F11" s="4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433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460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33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44">
        <f>((E7*E9/E8)*E11)*E12</f>
        <v/>
      </c>
      <c r="F13" s="4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2025-01-24T12:06:19Z</dcterms:modified>
  <cp:lastModifiedBy>user1</cp:lastModifiedBy>
</cp:coreProperties>
</file>