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13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28.9" customHeight="1" s="213">
      <c r="B7" s="247" t="inlineStr">
        <is>
          <t>Наименование разрабатываемого показателя УНЦ - КЛ 20 кВ (с медной жилой) сечение жилы 800 мм2</t>
        </is>
      </c>
    </row>
    <row r="8" ht="31.7" customHeight="1" s="213">
      <c r="B8" s="247" t="inlineStr">
        <is>
          <t xml:space="preserve">Сопоставимый уровень цен: 3 квартал 2011 года </t>
        </is>
      </c>
    </row>
    <row r="9" ht="15.75" customHeight="1" s="213">
      <c r="B9" s="247" t="inlineStr">
        <is>
          <t>Единица измерения  — 1 км</t>
        </is>
      </c>
    </row>
    <row r="10">
      <c r="B10" s="247" t="n"/>
    </row>
    <row r="11">
      <c r="B11" s="262" t="inlineStr">
        <is>
          <t>№ п/п</t>
        </is>
      </c>
      <c r="C11" s="262" t="inlineStr">
        <is>
          <t>Параметр</t>
        </is>
      </c>
      <c r="D11" s="262" t="inlineStr">
        <is>
          <t xml:space="preserve">Объект-представитель </t>
        </is>
      </c>
      <c r="E11" s="152" t="n"/>
    </row>
    <row r="12" ht="96.75" customHeight="1" s="213">
      <c r="B12" s="262" t="n">
        <v>1</v>
      </c>
      <c r="C12" s="227" t="inlineStr">
        <is>
          <t>Наименование объекта-представителя</t>
        </is>
      </c>
      <c r="D12" s="262" t="inlineStr">
        <is>
          <t>Комплексная реконструкция и техническое перевооружение ПС №20 Чесменская СПб</t>
        </is>
      </c>
    </row>
    <row r="13">
      <c r="B13" s="262" t="n">
        <v>2</v>
      </c>
      <c r="C13" s="227" t="inlineStr">
        <is>
          <t>Наименование субъекта Российской Федерации</t>
        </is>
      </c>
      <c r="D13" s="262" t="inlineStr">
        <is>
          <t>Ленинградская область</t>
        </is>
      </c>
    </row>
    <row r="14">
      <c r="B14" s="262" t="n">
        <v>3</v>
      </c>
      <c r="C14" s="227" t="inlineStr">
        <is>
          <t>Климатический район и подрайон</t>
        </is>
      </c>
      <c r="D14" s="262" t="inlineStr">
        <is>
          <t>IIВ</t>
        </is>
      </c>
    </row>
    <row r="15">
      <c r="B15" s="262" t="n">
        <v>4</v>
      </c>
      <c r="C15" s="227" t="inlineStr">
        <is>
          <t>Мощность объекта</t>
        </is>
      </c>
      <c r="D15" s="262" t="n">
        <v>1</v>
      </c>
    </row>
    <row r="16" ht="116.45" customHeight="1" s="213">
      <c r="B16" s="26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Кабель медный 20кВ 3х800</t>
        </is>
      </c>
    </row>
    <row r="17" ht="79.5" customHeight="1" s="213">
      <c r="B17" s="26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  <c r="E17" s="167" t="n"/>
    </row>
    <row r="18">
      <c r="B18" s="207" t="inlineStr">
        <is>
          <t>6.1</t>
        </is>
      </c>
      <c r="C18" s="227" t="inlineStr">
        <is>
          <t>строительно-монтажные работы</t>
        </is>
      </c>
      <c r="D18" s="211" t="n">
        <v>4533.54</v>
      </c>
    </row>
    <row r="19" ht="15.75" customHeight="1" s="213">
      <c r="B19" s="207" t="inlineStr">
        <is>
          <t>6.2</t>
        </is>
      </c>
      <c r="C19" s="227" t="inlineStr">
        <is>
          <t>оборудование и инвентарь</t>
        </is>
      </c>
      <c r="D19" s="211" t="n">
        <v>0</v>
      </c>
    </row>
    <row r="20" ht="16.5" customHeight="1" s="213">
      <c r="B20" s="207" t="inlineStr">
        <is>
          <t>6.3</t>
        </is>
      </c>
      <c r="C20" s="227" t="inlineStr">
        <is>
          <t>пусконаладочные работы</t>
        </is>
      </c>
      <c r="D20" s="211" t="n">
        <v>0</v>
      </c>
    </row>
    <row r="21" ht="35.45" customHeight="1" s="213">
      <c r="B21" s="207" t="inlineStr">
        <is>
          <t>6.4</t>
        </is>
      </c>
      <c r="C21" s="150" t="inlineStr">
        <is>
          <t>прочие и лимитированные затраты</t>
        </is>
      </c>
      <c r="D21" s="211">
        <f>D18*2.5%+(D18+D18*2.5%)*2.9%</f>
        <v/>
      </c>
    </row>
    <row r="22">
      <c r="B22" s="262" t="n">
        <v>7</v>
      </c>
      <c r="C22" s="150" t="inlineStr">
        <is>
          <t>Сопоставимый уровень цен</t>
        </is>
      </c>
      <c r="D22" s="212" t="inlineStr">
        <is>
          <t xml:space="preserve">3 квартал 2011 года </t>
        </is>
      </c>
      <c r="E22" s="148" t="n"/>
    </row>
    <row r="23" ht="123" customHeight="1" s="213">
      <c r="B23" s="26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67" t="n"/>
    </row>
    <row r="24" ht="60.75" customHeight="1" s="213">
      <c r="B24" s="26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148" t="n"/>
    </row>
    <row r="25" ht="48.2" customHeight="1" s="213">
      <c r="B25" s="262" t="n">
        <v>10</v>
      </c>
      <c r="C25" s="227" t="inlineStr">
        <is>
          <t>Примечание</t>
        </is>
      </c>
      <c r="D25" s="262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9.710937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45" t="inlineStr">
        <is>
          <t>Приложение № 2</t>
        </is>
      </c>
      <c r="K3" s="145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13">
      <c r="B8" s="121" t="n"/>
    </row>
    <row r="9" ht="15.75" customHeight="1" s="213">
      <c r="A9" s="215" t="n"/>
      <c r="B9" s="262" t="inlineStr">
        <is>
          <t>№ п/п</t>
        </is>
      </c>
      <c r="C9" s="2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2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  <c r="K9" s="215" t="n"/>
      <c r="L9" s="215" t="n"/>
    </row>
    <row r="10" ht="15.75" customHeight="1" s="213">
      <c r="A10" s="215" t="n"/>
      <c r="B10" s="341" t="n"/>
      <c r="C10" s="341" t="n"/>
      <c r="D10" s="262" t="inlineStr">
        <is>
          <t>Номер сметы</t>
        </is>
      </c>
      <c r="E10" s="262" t="inlineStr">
        <is>
          <t>Наименование сметы</t>
        </is>
      </c>
      <c r="F10" s="262" t="inlineStr">
        <is>
          <t>Сметная стоимость в уровне цен 3 кв. 2011 г., тыс. руб.</t>
        </is>
      </c>
      <c r="G10" s="339" t="n"/>
      <c r="H10" s="339" t="n"/>
      <c r="I10" s="339" t="n"/>
      <c r="J10" s="340" t="n"/>
      <c r="K10" s="215" t="n"/>
      <c r="L10" s="215" t="n"/>
    </row>
    <row r="11" ht="48" customHeight="1" s="213">
      <c r="A11" s="215" t="n"/>
      <c r="B11" s="342" t="n"/>
      <c r="C11" s="342" t="n"/>
      <c r="D11" s="342" t="n"/>
      <c r="E11" s="342" t="n"/>
      <c r="F11" s="262" t="inlineStr">
        <is>
          <t>Строительные работы</t>
        </is>
      </c>
      <c r="G11" s="262" t="inlineStr">
        <is>
          <t>Монтажные работы</t>
        </is>
      </c>
      <c r="H11" s="262" t="inlineStr">
        <is>
          <t>Оборудование</t>
        </is>
      </c>
      <c r="I11" s="262" t="inlineStr">
        <is>
          <t>Прочее</t>
        </is>
      </c>
      <c r="J11" s="262" t="inlineStr">
        <is>
          <t>Всего</t>
        </is>
      </c>
      <c r="K11" s="215" t="n"/>
      <c r="L11" s="215" t="n"/>
    </row>
    <row r="12">
      <c r="A12" s="215" t="n"/>
      <c r="B12" s="262" t="n">
        <v>1</v>
      </c>
      <c r="C12" s="262" t="inlineStr">
        <is>
          <t>Кабель медный 20кВ 3х800</t>
        </is>
      </c>
      <c r="D12" s="207" t="inlineStr">
        <is>
          <t>02-17-01</t>
        </is>
      </c>
      <c r="E12" s="262" t="inlineStr">
        <is>
          <t>Заходы КЛ-35 кВ</t>
        </is>
      </c>
      <c r="F12" s="211" t="n"/>
      <c r="G12" s="211">
        <f>4533536.24/1000</f>
        <v/>
      </c>
      <c r="H12" s="211" t="n"/>
      <c r="I12" s="211" t="n"/>
      <c r="J12" s="211">
        <f>SUM(F12:I12)</f>
        <v/>
      </c>
      <c r="K12" s="215" t="n"/>
      <c r="L12" s="215" t="n"/>
    </row>
    <row r="13" ht="15" customHeight="1" s="213">
      <c r="A13" s="215" t="n"/>
      <c r="B13" s="343" t="inlineStr">
        <is>
          <t>Всего по объекту:</t>
        </is>
      </c>
      <c r="C13" s="344" t="n"/>
      <c r="D13" s="344" t="n"/>
      <c r="E13" s="345" t="n"/>
      <c r="F13" s="209" t="n"/>
      <c r="G13" s="209">
        <f>SUM(G12)</f>
        <v/>
      </c>
      <c r="H13" s="209" t="n"/>
      <c r="I13" s="209" t="n"/>
      <c r="J13" s="209">
        <f>SUM(J12)</f>
        <v/>
      </c>
      <c r="K13" s="215" t="n"/>
      <c r="L13" s="215" t="n"/>
    </row>
    <row r="14" ht="15.75" customHeight="1" s="213">
      <c r="A14" s="215" t="n"/>
      <c r="B14" s="346" t="inlineStr">
        <is>
          <t>Всего по объекту в сопоставимом уровне цен 3 кв. 2011 г:</t>
        </is>
      </c>
      <c r="C14" s="339" t="n"/>
      <c r="D14" s="339" t="n"/>
      <c r="E14" s="340" t="n"/>
      <c r="F14" s="210" t="n"/>
      <c r="G14" s="210">
        <f>G13</f>
        <v/>
      </c>
      <c r="H14" s="210" t="n"/>
      <c r="I14" s="210" t="n"/>
      <c r="J14" s="210">
        <f>J13</f>
        <v/>
      </c>
      <c r="K14" s="215" t="n"/>
      <c r="L14" s="215" t="n"/>
    </row>
    <row r="15" ht="15" customHeight="1" s="213"/>
    <row r="16" ht="15" customHeight="1" s="213"/>
    <row r="17" ht="15" customHeight="1" s="213"/>
    <row r="18" ht="15" customHeight="1" s="213">
      <c r="C18" s="201" t="inlineStr">
        <is>
          <t>Составил ______________________     А.Р. Маркова</t>
        </is>
      </c>
      <c r="D18" s="202" t="n"/>
      <c r="E18" s="202" t="n"/>
    </row>
    <row r="19" ht="15" customHeight="1" s="213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3">
      <c r="C20" s="201" t="n"/>
      <c r="D20" s="202" t="n"/>
      <c r="E20" s="202" t="n"/>
    </row>
    <row r="21" ht="15" customHeight="1" s="213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213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70" zoomScaleSheetLayoutView="70" workbookViewId="0">
      <selection activeCell="E46" sqref="E46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 s="213">
      <c r="A2" s="215" t="n"/>
      <c r="B2" s="215" t="n"/>
      <c r="C2" s="215" t="n"/>
      <c r="D2" s="215" t="n"/>
      <c r="E2" s="215" t="n"/>
      <c r="F2" s="215" t="n"/>
      <c r="G2" s="215" t="n"/>
      <c r="H2" s="215" t="n"/>
      <c r="I2" s="215" t="n"/>
      <c r="J2" s="215" t="n"/>
      <c r="K2" s="215" t="n"/>
      <c r="L2" s="215" t="n"/>
    </row>
    <row r="3">
      <c r="A3" s="245" t="inlineStr">
        <is>
          <t xml:space="preserve">Приложение № 3 </t>
        </is>
      </c>
    </row>
    <row r="4">
      <c r="A4" s="246" t="inlineStr">
        <is>
          <t>Объектная ресурсная ведомость</t>
        </is>
      </c>
    </row>
    <row r="5" ht="18.75" customHeight="1" s="213">
      <c r="A5" s="177" t="n"/>
      <c r="B5" s="177" t="n"/>
      <c r="C5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7" t="n"/>
    </row>
    <row r="7">
      <c r="A7" s="261" t="inlineStr">
        <is>
          <t>Наименование разрабатываемого показателя УНЦ -  КЛ 20 кВ (с медной жилой) сечение жилы 800 мм2</t>
        </is>
      </c>
    </row>
    <row r="8">
      <c r="A8" s="261" t="n"/>
      <c r="B8" s="261" t="n"/>
      <c r="C8" s="261" t="n"/>
      <c r="D8" s="261" t="n"/>
      <c r="E8" s="261" t="n"/>
      <c r="F8" s="261" t="n"/>
      <c r="G8" s="261" t="n"/>
      <c r="H8" s="261" t="n"/>
    </row>
    <row r="9" ht="38.25" customHeight="1" s="213">
      <c r="A9" s="262" t="inlineStr">
        <is>
          <t>п/п</t>
        </is>
      </c>
      <c r="B9" s="262" t="inlineStr">
        <is>
          <t>№ЛСР</t>
        </is>
      </c>
      <c r="C9" s="262" t="inlineStr">
        <is>
          <t>Код ресурса</t>
        </is>
      </c>
      <c r="D9" s="262" t="inlineStr">
        <is>
          <t>Наименование ресурса</t>
        </is>
      </c>
      <c r="E9" s="262" t="inlineStr">
        <is>
          <t>Ед. изм.</t>
        </is>
      </c>
      <c r="F9" s="262" t="inlineStr">
        <is>
          <t>Кол-во единиц по данным объекта-представителя</t>
        </is>
      </c>
      <c r="G9" s="262" t="inlineStr">
        <is>
          <t>Сметная стоимость в ценах на 01.01.2000 (руб.)</t>
        </is>
      </c>
      <c r="H9" s="340" t="n"/>
    </row>
    <row r="10" ht="40.7" customHeight="1" s="213">
      <c r="A10" s="342" t="n"/>
      <c r="B10" s="342" t="n"/>
      <c r="C10" s="342" t="n"/>
      <c r="D10" s="342" t="n"/>
      <c r="E10" s="342" t="n"/>
      <c r="F10" s="342" t="n"/>
      <c r="G10" s="262" t="inlineStr">
        <is>
          <t>на ед.изм.</t>
        </is>
      </c>
      <c r="H10" s="262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196">
      <c r="A12" s="265" t="inlineStr">
        <is>
          <t>Затраты труда рабочих</t>
        </is>
      </c>
      <c r="B12" s="339" t="n"/>
      <c r="C12" s="339" t="n"/>
      <c r="D12" s="339" t="n"/>
      <c r="E12" s="340" t="n"/>
      <c r="F12" s="347">
        <f>SUM(F13:F13)</f>
        <v/>
      </c>
      <c r="G12" s="10" t="n"/>
      <c r="H12" s="347">
        <f>SUM(H13:H13)</f>
        <v/>
      </c>
    </row>
    <row r="13">
      <c r="A13" s="293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75" t="n">
        <v>236</v>
      </c>
      <c r="G13" s="348" t="n">
        <v>9.4</v>
      </c>
      <c r="H13" s="169">
        <f>ROUND(F13*G13,2)</f>
        <v/>
      </c>
    </row>
    <row r="14">
      <c r="A14" s="264" t="inlineStr">
        <is>
          <t>Затраты труда машинистов</t>
        </is>
      </c>
      <c r="B14" s="339" t="n"/>
      <c r="C14" s="339" t="n"/>
      <c r="D14" s="339" t="n"/>
      <c r="E14" s="340" t="n"/>
      <c r="F14" s="265" t="n"/>
      <c r="G14" s="157" t="n"/>
      <c r="H14" s="347">
        <f>H15</f>
        <v/>
      </c>
    </row>
    <row r="15">
      <c r="A15" s="293" t="n">
        <v>2</v>
      </c>
      <c r="B15" s="266" t="n"/>
      <c r="C15" s="172" t="n">
        <v>2</v>
      </c>
      <c r="D15" s="171" t="inlineStr">
        <is>
          <t>Затраты труда машинистов(справочно)</t>
        </is>
      </c>
      <c r="E15" s="293" t="inlineStr">
        <is>
          <t>чел.-ч</t>
        </is>
      </c>
      <c r="F15" s="293" t="n">
        <v>79.40000000000001</v>
      </c>
      <c r="G15" s="169" t="n"/>
      <c r="H15" s="179" t="n">
        <v>1071.9</v>
      </c>
    </row>
    <row r="16" customFormat="1" s="196">
      <c r="A16" s="265" t="inlineStr">
        <is>
          <t>Машины и механизмы</t>
        </is>
      </c>
      <c r="B16" s="339" t="n"/>
      <c r="C16" s="339" t="n"/>
      <c r="D16" s="339" t="n"/>
      <c r="E16" s="340" t="n"/>
      <c r="F16" s="265" t="n"/>
      <c r="G16" s="157" t="n"/>
      <c r="H16" s="347">
        <f>SUM(H17:H20)</f>
        <v/>
      </c>
    </row>
    <row r="17" ht="25.5" customHeight="1" s="213">
      <c r="A17" s="293" t="n">
        <v>3</v>
      </c>
      <c r="B17" s="266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3" t="inlineStr">
        <is>
          <t>маш.час</t>
        </is>
      </c>
      <c r="F17" s="172" t="n">
        <v>39.7</v>
      </c>
      <c r="G17" s="179" t="n">
        <v>115.4</v>
      </c>
      <c r="H17" s="169">
        <f>ROUND(F17*G17,2)</f>
        <v/>
      </c>
      <c r="I17" s="175" t="n"/>
    </row>
    <row r="18">
      <c r="A18" s="293" t="n">
        <v>4</v>
      </c>
      <c r="B18" s="266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3" t="inlineStr">
        <is>
          <t>маш.час</t>
        </is>
      </c>
      <c r="F18" s="172" t="n">
        <v>39.7</v>
      </c>
      <c r="G18" s="179" t="n">
        <v>80.44</v>
      </c>
      <c r="H18" s="169">
        <f>ROUND(F18*G18,2)</f>
        <v/>
      </c>
      <c r="I18" s="175" t="n"/>
    </row>
    <row r="19" ht="25.5" customHeight="1" s="213">
      <c r="A19" s="293" t="n">
        <v>5</v>
      </c>
      <c r="B19" s="266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3" t="inlineStr">
        <is>
          <t>маш.час</t>
        </is>
      </c>
      <c r="F19" s="293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3" t="n">
        <v>6</v>
      </c>
      <c r="B20" s="266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3" t="inlineStr">
        <is>
          <t>маш.час</t>
        </is>
      </c>
      <c r="F20" s="293" t="n">
        <v>49.8</v>
      </c>
      <c r="G20" s="179" t="n">
        <v>0.9</v>
      </c>
      <c r="H20" s="169">
        <f>ROUND(F20*G20,2)</f>
        <v/>
      </c>
      <c r="I20" s="175" t="n"/>
    </row>
    <row r="21">
      <c r="A21" s="265" t="inlineStr">
        <is>
          <t>Материалы</t>
        </is>
      </c>
      <c r="B21" s="339" t="n"/>
      <c r="C21" s="339" t="n"/>
      <c r="D21" s="339" t="n"/>
      <c r="E21" s="340" t="n"/>
      <c r="F21" s="265" t="n"/>
      <c r="G21" s="157" t="n"/>
      <c r="H21" s="347">
        <f>SUM(H22:H27)</f>
        <v/>
      </c>
    </row>
    <row r="22">
      <c r="A22" s="188" t="n">
        <v>7</v>
      </c>
      <c r="B22" s="266" t="n"/>
      <c r="C22" s="172" t="inlineStr">
        <is>
          <t>Прайс из СД ОП</t>
        </is>
      </c>
      <c r="D22" s="189" t="inlineStr">
        <is>
          <t>Кабель медный 20кВ 3х800</t>
        </is>
      </c>
      <c r="E22" s="172" t="inlineStr">
        <is>
          <t>км</t>
        </is>
      </c>
      <c r="F22" s="172" t="n">
        <v>3.3</v>
      </c>
      <c r="G22" s="190" t="n">
        <v>1770606.6</v>
      </c>
      <c r="H22" s="169" t="n">
        <v>5843001.78</v>
      </c>
    </row>
    <row r="23" ht="25.5" customHeight="1" s="213">
      <c r="A23" s="173" t="n">
        <v>8</v>
      </c>
      <c r="B23" s="266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3" t="inlineStr">
        <is>
          <t>т</t>
        </is>
      </c>
      <c r="F23" s="293" t="n">
        <v>0.1</v>
      </c>
      <c r="G23" s="169" t="n">
        <v>5763</v>
      </c>
      <c r="H23" s="169" t="n">
        <v>576.3</v>
      </c>
      <c r="I23" s="166" t="n"/>
    </row>
    <row r="24">
      <c r="A24" s="188" t="n">
        <v>9</v>
      </c>
      <c r="B24" s="266" t="n"/>
      <c r="C24" s="172" t="inlineStr">
        <is>
          <t>14.4.02.09-0001</t>
        </is>
      </c>
      <c r="D24" s="171" t="inlineStr">
        <is>
          <t>Краска</t>
        </is>
      </c>
      <c r="E24" s="293" t="inlineStr">
        <is>
          <t>кг</t>
        </is>
      </c>
      <c r="F24" s="293" t="n">
        <v>2.5</v>
      </c>
      <c r="G24" s="169" t="n">
        <v>28.6</v>
      </c>
      <c r="H24" s="169" t="n">
        <v>71.5</v>
      </c>
      <c r="I24" s="166" t="n"/>
    </row>
    <row r="25" ht="25.5" customHeight="1" s="213">
      <c r="A25" s="173" t="n">
        <v>10</v>
      </c>
      <c r="B25" s="266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3" t="inlineStr">
        <is>
          <t>т</t>
        </is>
      </c>
      <c r="F25" s="293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6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3" t="inlineStr">
        <is>
          <t>10 м</t>
        </is>
      </c>
      <c r="F26" s="293" t="n">
        <v>0.96</v>
      </c>
      <c r="G26" s="169" t="n">
        <v>6.9</v>
      </c>
      <c r="H26" s="169" t="n">
        <v>6.62</v>
      </c>
      <c r="I26" s="166" t="n"/>
    </row>
    <row r="27">
      <c r="A27" s="188" t="n">
        <v>12</v>
      </c>
      <c r="B27" s="266" t="n"/>
      <c r="C27" s="172" t="inlineStr">
        <is>
          <t>14.4.03.03-0002</t>
        </is>
      </c>
      <c r="D27" s="171" t="inlineStr">
        <is>
          <t>Лак битумный БТ-123</t>
        </is>
      </c>
      <c r="E27" s="293" t="inlineStr">
        <is>
          <t>т</t>
        </is>
      </c>
      <c r="F27" s="293" t="n">
        <v>0.0005999999999999999</v>
      </c>
      <c r="G27" s="169" t="n">
        <v>7826.9</v>
      </c>
      <c r="H27" s="169" t="n">
        <v>4.7</v>
      </c>
      <c r="I27" s="166" t="n"/>
    </row>
    <row r="30">
      <c r="B30" s="215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5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30" sqref="C30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8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5" t="inlineStr">
        <is>
          <t>Ресурсная модель</t>
        </is>
      </c>
    </row>
    <row r="6">
      <c r="B6" s="165" t="n"/>
      <c r="C6" s="201" t="n"/>
      <c r="D6" s="201" t="n"/>
      <c r="E6" s="201" t="n"/>
    </row>
    <row r="7" ht="25.5" customHeight="1" s="213">
      <c r="B7" s="244" t="inlineStr">
        <is>
          <t>Наименование разрабатываемого показателя УНЦ — КЛ 20 кВ (с медной жилой) сечение жилы 800 мм2</t>
        </is>
      </c>
    </row>
    <row r="8">
      <c r="B8" s="268" t="inlineStr">
        <is>
          <t>Единица измерения  — 1 км</t>
        </is>
      </c>
    </row>
    <row r="9">
      <c r="B9" s="165" t="n"/>
      <c r="C9" s="201" t="n"/>
      <c r="D9" s="201" t="n"/>
      <c r="E9" s="201" t="n"/>
    </row>
    <row r="10" ht="51" customHeight="1" s="213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1" t="n"/>
      <c r="D42" s="201" t="n"/>
      <c r="E42" s="201" t="n"/>
    </row>
    <row r="43">
      <c r="B43" s="161" t="inlineStr">
        <is>
          <t>Составил ____________________________ А.Р. Маркова</t>
        </is>
      </c>
      <c r="C43" s="201" t="n"/>
      <c r="D43" s="201" t="n"/>
      <c r="E43" s="201" t="n"/>
    </row>
    <row r="44">
      <c r="B44" s="161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61" t="n"/>
      <c r="C45" s="201" t="n"/>
      <c r="D45" s="201" t="n"/>
      <c r="E45" s="201" t="n"/>
    </row>
    <row r="46">
      <c r="B46" s="161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8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X28" sqref="X28:X29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02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13">
      <c r="H2" s="283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201">
      <c r="A4" s="235" t="inlineStr">
        <is>
          <t>Расчет стоимости СМР и оборудования</t>
        </is>
      </c>
    </row>
    <row r="5" ht="12.75" customFormat="1" customHeight="1" s="201">
      <c r="A5" s="235" t="n"/>
      <c r="B5" s="235" t="n"/>
      <c r="C5" s="296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201">
      <c r="A6" s="139" t="inlineStr">
        <is>
          <t>Наименование разрабатываемого показателя УНЦ</t>
        </is>
      </c>
      <c r="B6" s="138" t="n"/>
      <c r="C6" s="138" t="n"/>
      <c r="D6" s="287" t="inlineStr">
        <is>
          <t>КЛ 20 кВ (с медной жилой) сечение жилы 800 мм2</t>
        </is>
      </c>
    </row>
    <row r="7" ht="12.75" customFormat="1" customHeight="1" s="201">
      <c r="A7" s="238" t="inlineStr">
        <is>
          <t>Единица измерения  — 1 км</t>
        </is>
      </c>
      <c r="I7" s="244" t="n"/>
      <c r="J7" s="244" t="n"/>
    </row>
    <row r="8" ht="13.7" customFormat="1" customHeight="1" s="201">
      <c r="A8" s="238" t="n"/>
    </row>
    <row r="9" ht="27" customHeight="1" s="213">
      <c r="A9" s="275" t="inlineStr">
        <is>
          <t>№ пп.</t>
        </is>
      </c>
      <c r="B9" s="275" t="inlineStr">
        <is>
          <t>Код ресурса</t>
        </is>
      </c>
      <c r="C9" s="275" t="inlineStr">
        <is>
          <t>Наименование</t>
        </is>
      </c>
      <c r="D9" s="275" t="inlineStr">
        <is>
          <t>Ед. изм.</t>
        </is>
      </c>
      <c r="E9" s="275" t="inlineStr">
        <is>
          <t>Кол-во единиц по проектным данным</t>
        </is>
      </c>
      <c r="F9" s="275" t="inlineStr">
        <is>
          <t>Сметная стоимость в ценах на 01.01.2000 (руб.)</t>
        </is>
      </c>
      <c r="G9" s="340" t="n"/>
      <c r="H9" s="275" t="inlineStr">
        <is>
          <t>Удельный вес, %</t>
        </is>
      </c>
      <c r="I9" s="275" t="inlineStr">
        <is>
          <t>Сметная стоимость в ценах на 01.01.2023 (руб.)</t>
        </is>
      </c>
      <c r="J9" s="340" t="n"/>
      <c r="M9" s="202" t="n"/>
      <c r="N9" s="202" t="n"/>
    </row>
    <row r="10" ht="28.5" customHeight="1" s="213">
      <c r="A10" s="342" t="n"/>
      <c r="B10" s="342" t="n"/>
      <c r="C10" s="342" t="n"/>
      <c r="D10" s="342" t="n"/>
      <c r="E10" s="342" t="n"/>
      <c r="F10" s="275" t="inlineStr">
        <is>
          <t>на ед. изм.</t>
        </is>
      </c>
      <c r="G10" s="275" t="inlineStr">
        <is>
          <t>общая</t>
        </is>
      </c>
      <c r="H10" s="342" t="n"/>
      <c r="I10" s="275" t="inlineStr">
        <is>
          <t>на ед. изм.</t>
        </is>
      </c>
      <c r="J10" s="275" t="inlineStr">
        <is>
          <t>общая</t>
        </is>
      </c>
      <c r="M10" s="202" t="n"/>
      <c r="N10" s="202" t="n"/>
    </row>
    <row r="11">
      <c r="A11" s="275" t="n">
        <v>1</v>
      </c>
      <c r="B11" s="275" t="n">
        <v>2</v>
      </c>
      <c r="C11" s="275" t="n">
        <v>3</v>
      </c>
      <c r="D11" s="275" t="n">
        <v>4</v>
      </c>
      <c r="E11" s="275" t="n">
        <v>5</v>
      </c>
      <c r="F11" s="275" t="n">
        <v>6</v>
      </c>
      <c r="G11" s="275" t="n">
        <v>7</v>
      </c>
      <c r="H11" s="275" t="n">
        <v>8</v>
      </c>
      <c r="I11" s="270" t="n">
        <v>9</v>
      </c>
      <c r="J11" s="270" t="n">
        <v>10</v>
      </c>
      <c r="M11" s="202" t="n"/>
      <c r="N11" s="202" t="n"/>
    </row>
    <row r="12">
      <c r="A12" s="275" t="n"/>
      <c r="B12" s="264" t="inlineStr">
        <is>
          <t>Затраты труда рабочих-строителей</t>
        </is>
      </c>
      <c r="C12" s="339" t="n"/>
      <c r="D12" s="339" t="n"/>
      <c r="E12" s="339" t="n"/>
      <c r="F12" s="339" t="n"/>
      <c r="G12" s="339" t="n"/>
      <c r="H12" s="340" t="n"/>
      <c r="I12" s="127" t="n"/>
      <c r="J12" s="127" t="n"/>
    </row>
    <row r="13" ht="25.5" customHeight="1" s="213">
      <c r="A13" s="275" t="n">
        <v>1</v>
      </c>
      <c r="B13" s="137" t="inlineStr">
        <is>
          <t>1-3-8</t>
        </is>
      </c>
      <c r="C13" s="274" t="inlineStr">
        <is>
          <t>Затраты труда рабочих-строителей среднего разряда (3,8)</t>
        </is>
      </c>
      <c r="D13" s="275" t="inlineStr">
        <is>
          <t>чел.-ч.</t>
        </is>
      </c>
      <c r="E13" s="350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2">
      <c r="A14" s="275" t="n"/>
      <c r="B14" s="275" t="n"/>
      <c r="C14" s="264" t="inlineStr">
        <is>
          <t>Итого по разделу "Затраты труда рабочих-строителей"</t>
        </is>
      </c>
      <c r="D14" s="275" t="inlineStr">
        <is>
          <t>чел.-ч.</t>
        </is>
      </c>
      <c r="E14" s="351">
        <f>SUM(E13:E13)</f>
        <v/>
      </c>
      <c r="F14" s="32" t="n"/>
      <c r="G14" s="32">
        <f>SUM(G13:G13)</f>
        <v/>
      </c>
      <c r="H14" s="278" t="n">
        <v>1</v>
      </c>
      <c r="I14" s="127" t="n"/>
      <c r="J14" s="32">
        <f>SUM(J13:J13)</f>
        <v/>
      </c>
    </row>
    <row r="15" ht="14.25" customFormat="1" customHeight="1" s="202">
      <c r="A15" s="275" t="n"/>
      <c r="B15" s="274" t="inlineStr">
        <is>
          <t>Затраты труда машинистов</t>
        </is>
      </c>
      <c r="C15" s="339" t="n"/>
      <c r="D15" s="339" t="n"/>
      <c r="E15" s="339" t="n"/>
      <c r="F15" s="339" t="n"/>
      <c r="G15" s="339" t="n"/>
      <c r="H15" s="340" t="n"/>
      <c r="I15" s="127" t="n"/>
      <c r="J15" s="127" t="n"/>
    </row>
    <row r="16" ht="14.25" customFormat="1" customHeight="1" s="202">
      <c r="A16" s="275" t="n">
        <v>2</v>
      </c>
      <c r="B16" s="275" t="n">
        <v>2</v>
      </c>
      <c r="C16" s="274" t="inlineStr">
        <is>
          <t>Затраты труда машинистов</t>
        </is>
      </c>
      <c r="D16" s="275" t="inlineStr">
        <is>
          <t>чел.-ч.</t>
        </is>
      </c>
      <c r="E16" s="352" t="n">
        <v>79.40000000000001</v>
      </c>
      <c r="F16" s="32">
        <f>G16/E16</f>
        <v/>
      </c>
      <c r="G16" s="32">
        <f>Прил.3!H14</f>
        <v/>
      </c>
      <c r="H16" s="278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2">
      <c r="A17" s="275" t="n"/>
      <c r="B17" s="264" t="inlineStr">
        <is>
          <t>Машины и механизмы</t>
        </is>
      </c>
      <c r="C17" s="339" t="n"/>
      <c r="D17" s="339" t="n"/>
      <c r="E17" s="339" t="n"/>
      <c r="F17" s="339" t="n"/>
      <c r="G17" s="339" t="n"/>
      <c r="H17" s="340" t="n"/>
      <c r="I17" s="127" t="n"/>
      <c r="J17" s="127" t="n"/>
    </row>
    <row r="18" ht="14.25" customFormat="1" customHeight="1" s="202">
      <c r="A18" s="275" t="n"/>
      <c r="B18" s="274" t="inlineStr">
        <is>
          <t>Основные 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27" t="n"/>
      <c r="J18" s="127" t="n"/>
    </row>
    <row r="19" ht="25.5" customFormat="1" customHeight="1" s="202">
      <c r="A19" s="275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3" t="inlineStr">
        <is>
          <t>маш.час</t>
        </is>
      </c>
      <c r="E19" s="352" t="n">
        <v>39.7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2">
      <c r="A20" s="275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3" t="inlineStr">
        <is>
          <t>маш.час</t>
        </is>
      </c>
      <c r="E20" s="352" t="n">
        <v>39.7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2">
      <c r="A21" s="275" t="n"/>
      <c r="B21" s="275" t="n"/>
      <c r="C21" s="274" t="inlineStr">
        <is>
          <t>Итого основные машины и механизмы</t>
        </is>
      </c>
      <c r="D21" s="275" t="n"/>
      <c r="E21" s="351" t="n"/>
      <c r="F21" s="32" t="n"/>
      <c r="G21" s="32">
        <f>SUM(G19:G20)</f>
        <v/>
      </c>
      <c r="H21" s="273">
        <f>G21/G25</f>
        <v/>
      </c>
      <c r="I21" s="182" t="n"/>
      <c r="J21" s="183">
        <f>SUM(J19:J20)</f>
        <v/>
      </c>
    </row>
    <row r="22" outlineLevel="1" ht="25.5" customFormat="1" customHeight="1" s="202">
      <c r="A22" s="275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3" t="inlineStr">
        <is>
          <t>маш.час</t>
        </is>
      </c>
      <c r="E22" s="352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2">
      <c r="A23" s="275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3" t="inlineStr">
        <is>
          <t>маш.час</t>
        </is>
      </c>
      <c r="E23" s="352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2">
      <c r="A24" s="275" t="n"/>
      <c r="B24" s="275" t="n"/>
      <c r="C24" s="274" t="inlineStr">
        <is>
          <t>Итого прочие машины и механизмы</t>
        </is>
      </c>
      <c r="D24" s="275" t="n"/>
      <c r="E24" s="276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2">
      <c r="A25" s="275" t="n"/>
      <c r="B25" s="275" t="n"/>
      <c r="C25" s="264" t="inlineStr">
        <is>
          <t>Итого по разделу «Машины и механизмы»</t>
        </is>
      </c>
      <c r="D25" s="275" t="n"/>
      <c r="E25" s="276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2">
      <c r="A26" s="275" t="n"/>
      <c r="B26" s="264" t="inlineStr">
        <is>
          <t>Оборудование</t>
        </is>
      </c>
      <c r="C26" s="339" t="n"/>
      <c r="D26" s="339" t="n"/>
      <c r="E26" s="339" t="n"/>
      <c r="F26" s="339" t="n"/>
      <c r="G26" s="339" t="n"/>
      <c r="H26" s="340" t="n"/>
      <c r="I26" s="127" t="n"/>
      <c r="J26" s="127" t="n"/>
    </row>
    <row r="27">
      <c r="A27" s="275" t="n"/>
      <c r="B27" s="274" t="inlineStr">
        <is>
          <t>Основное оборудование</t>
        </is>
      </c>
      <c r="C27" s="339" t="n"/>
      <c r="D27" s="339" t="n"/>
      <c r="E27" s="339" t="n"/>
      <c r="F27" s="339" t="n"/>
      <c r="G27" s="339" t="n"/>
      <c r="H27" s="340" t="n"/>
      <c r="I27" s="127" t="n"/>
      <c r="J27" s="127" t="n"/>
    </row>
    <row r="28">
      <c r="A28" s="275" t="n"/>
      <c r="B28" s="275" t="n"/>
      <c r="C28" s="274" t="inlineStr">
        <is>
          <t>Итого основное оборудование</t>
        </is>
      </c>
      <c r="D28" s="275" t="n"/>
      <c r="E28" s="350" t="n"/>
      <c r="F28" s="277" t="n"/>
      <c r="G28" s="32" t="n">
        <v>0</v>
      </c>
      <c r="H28" s="130" t="n">
        <v>0</v>
      </c>
      <c r="I28" s="129" t="n"/>
      <c r="J28" s="32" t="n">
        <v>0</v>
      </c>
    </row>
    <row r="29">
      <c r="A29" s="275" t="n"/>
      <c r="B29" s="275" t="n"/>
      <c r="C29" s="274" t="inlineStr">
        <is>
          <t>Итого прочее оборудование</t>
        </is>
      </c>
      <c r="D29" s="275" t="n"/>
      <c r="E29" s="351" t="n"/>
      <c r="F29" s="277" t="n"/>
      <c r="G29" s="32" t="n">
        <v>0</v>
      </c>
      <c r="H29" s="130" t="n">
        <v>0</v>
      </c>
      <c r="I29" s="129" t="n"/>
      <c r="J29" s="32" t="n">
        <v>0</v>
      </c>
    </row>
    <row r="30">
      <c r="A30" s="275" t="n"/>
      <c r="B30" s="275" t="n"/>
      <c r="C30" s="264" t="inlineStr">
        <is>
          <t>Итого по разделу «Оборудование»</t>
        </is>
      </c>
      <c r="D30" s="275" t="n"/>
      <c r="E30" s="276" t="n"/>
      <c r="F30" s="277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3">
      <c r="A31" s="275" t="n"/>
      <c r="B31" s="275" t="n"/>
      <c r="C31" s="274" t="inlineStr">
        <is>
          <t>в том числе технологическое оборудование</t>
        </is>
      </c>
      <c r="D31" s="275" t="n"/>
      <c r="E31" s="350" t="n"/>
      <c r="F31" s="277" t="n"/>
      <c r="G31" s="32">
        <f>'Прил.6 Расчет ОБ'!G12</f>
        <v/>
      </c>
      <c r="H31" s="278" t="n"/>
      <c r="I31" s="129" t="n"/>
      <c r="J31" s="32">
        <f>J30</f>
        <v/>
      </c>
    </row>
    <row r="32" ht="14.25" customFormat="1" customHeight="1" s="202">
      <c r="A32" s="275" t="n"/>
      <c r="B32" s="264" t="inlineStr">
        <is>
          <t>Материалы</t>
        </is>
      </c>
      <c r="C32" s="339" t="n"/>
      <c r="D32" s="339" t="n"/>
      <c r="E32" s="339" t="n"/>
      <c r="F32" s="339" t="n"/>
      <c r="G32" s="339" t="n"/>
      <c r="H32" s="340" t="n"/>
      <c r="I32" s="127" t="n"/>
      <c r="J32" s="127" t="n"/>
    </row>
    <row r="33" ht="14.25" customFormat="1" customHeight="1" s="202">
      <c r="A33" s="270" t="n"/>
      <c r="B33" s="269" t="inlineStr">
        <is>
          <t>Основные материалы</t>
        </is>
      </c>
      <c r="C33" s="353" t="n"/>
      <c r="D33" s="353" t="n"/>
      <c r="E33" s="353" t="n"/>
      <c r="F33" s="353" t="n"/>
      <c r="G33" s="353" t="n"/>
      <c r="H33" s="354" t="n"/>
      <c r="I33" s="140" t="n"/>
      <c r="J33" s="140" t="n"/>
    </row>
    <row r="34" ht="14.25" customFormat="1" customHeight="1" s="202">
      <c r="A34" s="275" t="n">
        <v>7</v>
      </c>
      <c r="B34" s="137" t="inlineStr">
        <is>
          <t>БЦ.83.275</t>
        </is>
      </c>
      <c r="C34" s="171" t="inlineStr">
        <is>
          <t>Кабель медный 20кВ 1х800</t>
        </is>
      </c>
      <c r="D34" s="293" t="inlineStr">
        <is>
          <t>км</t>
        </is>
      </c>
      <c r="E34" s="352" t="n">
        <v>3.3</v>
      </c>
      <c r="F34" s="169">
        <f>ROUND(I34/Прил.10!$D$13,2)</f>
        <v/>
      </c>
      <c r="G34" s="32">
        <f>ROUND(E34*F34,2)</f>
        <v/>
      </c>
      <c r="H34" s="130">
        <f>G34/$G$42</f>
        <v/>
      </c>
      <c r="I34" s="32" t="n">
        <v>8919848.34</v>
      </c>
      <c r="J34" s="32">
        <f>ROUND(I34*E34,2)</f>
        <v/>
      </c>
    </row>
    <row r="35" ht="14.25" customFormat="1" customHeight="1" s="202">
      <c r="A35" s="186" t="n"/>
      <c r="B35" s="142" t="n"/>
      <c r="C35" s="143" t="inlineStr">
        <is>
          <t>Итого основные материалы</t>
        </is>
      </c>
      <c r="D35" s="286" t="n"/>
      <c r="E35" s="355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2">
      <c r="A36" s="275" t="n">
        <v>8</v>
      </c>
      <c r="B36" s="172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93" t="inlineStr">
        <is>
          <t>т</t>
        </is>
      </c>
      <c r="E36" s="352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2">
      <c r="A37" s="275" t="n">
        <v>9</v>
      </c>
      <c r="B37" s="172" t="inlineStr">
        <is>
          <t>14.4.02.09-0001</t>
        </is>
      </c>
      <c r="C37" s="171" t="inlineStr">
        <is>
          <t>Краска</t>
        </is>
      </c>
      <c r="D37" s="293" t="inlineStr">
        <is>
          <t>кг</t>
        </is>
      </c>
      <c r="E37" s="352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2">
      <c r="A38" s="275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3" t="inlineStr">
        <is>
          <t>т</t>
        </is>
      </c>
      <c r="E38" s="352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2">
      <c r="A39" s="275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3" t="inlineStr">
        <is>
          <t>10 м</t>
        </is>
      </c>
      <c r="E39" s="352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2">
      <c r="A40" s="275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3" t="inlineStr">
        <is>
          <t>т</t>
        </is>
      </c>
      <c r="E40" s="352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2">
      <c r="A41" s="286" t="n"/>
      <c r="B41" s="286" t="n"/>
      <c r="C41" s="143" t="inlineStr">
        <is>
          <t>Итого прочие материалы</t>
        </is>
      </c>
      <c r="D41" s="286" t="n"/>
      <c r="E41" s="355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2">
      <c r="A42" s="275" t="n"/>
      <c r="B42" s="275" t="n"/>
      <c r="C42" s="264" t="inlineStr">
        <is>
          <t>Итого по разделу «Материалы»</t>
        </is>
      </c>
      <c r="D42" s="275" t="n"/>
      <c r="E42" s="276" t="n"/>
      <c r="F42" s="277" t="n"/>
      <c r="G42" s="32">
        <f>G35+G41</f>
        <v/>
      </c>
      <c r="H42" s="278">
        <f>G42/$G$42</f>
        <v/>
      </c>
      <c r="I42" s="32" t="n"/>
      <c r="J42" s="32">
        <f>J35+J41</f>
        <v/>
      </c>
    </row>
    <row r="43" ht="14.25" customFormat="1" customHeight="1" s="202">
      <c r="A43" s="275" t="n"/>
      <c r="B43" s="275" t="n"/>
      <c r="C43" s="274" t="inlineStr">
        <is>
          <t>ИТОГО ПО РМ</t>
        </is>
      </c>
      <c r="D43" s="275" t="n"/>
      <c r="E43" s="276" t="n"/>
      <c r="F43" s="277" t="n"/>
      <c r="G43" s="32">
        <f>G14+G25+G42</f>
        <v/>
      </c>
      <c r="H43" s="278" t="n"/>
      <c r="I43" s="32" t="n"/>
      <c r="J43" s="32">
        <f>J14+J25+J42</f>
        <v/>
      </c>
    </row>
    <row r="44" ht="14.25" customFormat="1" customHeight="1" s="202">
      <c r="A44" s="275" t="n"/>
      <c r="B44" s="275" t="n"/>
      <c r="C44" s="274" t="inlineStr">
        <is>
          <t>Накладные расходы</t>
        </is>
      </c>
      <c r="D44" s="135">
        <f>ROUND(G44/(G$16+$G$14),2)</f>
        <v/>
      </c>
      <c r="E44" s="276" t="n"/>
      <c r="F44" s="277" t="n"/>
      <c r="G44" s="32" t="n">
        <v>3191.69</v>
      </c>
      <c r="H44" s="278" t="n"/>
      <c r="I44" s="32" t="n"/>
      <c r="J44" s="32">
        <f>ROUND(D44*(J14+J16),2)</f>
        <v/>
      </c>
    </row>
    <row r="45" ht="14.25" customFormat="1" customHeight="1" s="202">
      <c r="A45" s="275" t="n"/>
      <c r="B45" s="275" t="n"/>
      <c r="C45" s="274" t="inlineStr">
        <is>
          <t>Сметная прибыль</t>
        </is>
      </c>
      <c r="D45" s="135">
        <f>ROUND(G45/(G$14+G$16),2)</f>
        <v/>
      </c>
      <c r="E45" s="276" t="n"/>
      <c r="F45" s="277" t="n"/>
      <c r="G45" s="32" t="n">
        <v>1678.1</v>
      </c>
      <c r="H45" s="278" t="n"/>
      <c r="I45" s="32" t="n"/>
      <c r="J45" s="32">
        <f>ROUND(D45*(J14+J16),2)</f>
        <v/>
      </c>
    </row>
    <row r="46" ht="14.25" customFormat="1" customHeight="1" s="202">
      <c r="A46" s="275" t="n"/>
      <c r="B46" s="275" t="n"/>
      <c r="C46" s="274" t="inlineStr">
        <is>
          <t>Итого СМР (с НР и СП)</t>
        </is>
      </c>
      <c r="D46" s="275" t="n"/>
      <c r="E46" s="276" t="n"/>
      <c r="F46" s="277" t="n"/>
      <c r="G46" s="32">
        <f>G14+G25+G42+G44+G45</f>
        <v/>
      </c>
      <c r="H46" s="278" t="n"/>
      <c r="I46" s="32" t="n"/>
      <c r="J46" s="32">
        <f>J14+J25+J42+J44+J45</f>
        <v/>
      </c>
    </row>
    <row r="47" ht="14.25" customFormat="1" customHeight="1" s="202">
      <c r="A47" s="275" t="n"/>
      <c r="B47" s="275" t="n"/>
      <c r="C47" s="274" t="inlineStr">
        <is>
          <t>ВСЕГО СМР + ОБОРУДОВАНИЕ</t>
        </is>
      </c>
      <c r="D47" s="275" t="n"/>
      <c r="E47" s="276" t="n"/>
      <c r="F47" s="277" t="n"/>
      <c r="G47" s="32">
        <f>G46+G30</f>
        <v/>
      </c>
      <c r="H47" s="278" t="n"/>
      <c r="I47" s="32" t="n"/>
      <c r="J47" s="32">
        <f>J46+J30</f>
        <v/>
      </c>
    </row>
    <row r="48" ht="34.5" customFormat="1" customHeight="1" s="202">
      <c r="A48" s="275" t="n"/>
      <c r="B48" s="275" t="n"/>
      <c r="C48" s="274" t="inlineStr">
        <is>
          <t>ИТОГО ПОКАЗАТЕЛЬ НА ЕД. ИЗМ.</t>
        </is>
      </c>
      <c r="D48" s="275" t="inlineStr">
        <is>
          <t>1 км</t>
        </is>
      </c>
      <c r="E48" s="276" t="n">
        <v>1</v>
      </c>
      <c r="F48" s="277" t="n"/>
      <c r="G48" s="32">
        <f>G47/E48</f>
        <v/>
      </c>
      <c r="H48" s="278" t="n"/>
      <c r="I48" s="32" t="n"/>
      <c r="J48" s="32">
        <f>J47/E48</f>
        <v/>
      </c>
    </row>
    <row r="50" ht="14.25" customFormat="1" customHeight="1" s="202">
      <c r="A50" s="201" t="inlineStr">
        <is>
          <t>Составил ______________________    А.Р. Маркова</t>
        </is>
      </c>
    </row>
    <row r="51" ht="14.25" customFormat="1" customHeight="1" s="202">
      <c r="A51" s="204" t="inlineStr">
        <is>
          <t xml:space="preserve">                         (подпись, инициалы, фамилия)</t>
        </is>
      </c>
    </row>
    <row r="52" ht="14.25" customFormat="1" customHeight="1" s="202">
      <c r="A52" s="201" t="n"/>
    </row>
    <row r="53" ht="14.25" customFormat="1" customHeight="1" s="202">
      <c r="A53" s="201" t="inlineStr">
        <is>
          <t>Проверил ______________________        А.В. Костянецкая</t>
        </is>
      </c>
    </row>
    <row r="54" ht="14.25" customFormat="1" customHeight="1" s="202">
      <c r="A54" s="2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88" t="inlineStr">
        <is>
          <t>Приложение №6</t>
        </is>
      </c>
    </row>
    <row r="2" ht="21.75" customHeight="1" s="213">
      <c r="A2" s="288" t="n"/>
      <c r="B2" s="288" t="n"/>
      <c r="C2" s="288" t="n"/>
      <c r="D2" s="288" t="n"/>
      <c r="E2" s="288" t="n"/>
      <c r="F2" s="288" t="n"/>
      <c r="G2" s="288" t="n"/>
    </row>
    <row r="3">
      <c r="A3" s="235" t="inlineStr">
        <is>
          <t>Расчет стоимости оборудования</t>
        </is>
      </c>
    </row>
    <row r="4" ht="25.5" customHeight="1" s="213">
      <c r="A4" s="238" t="inlineStr">
        <is>
          <t>Наименование разрабатываемого показателя УНЦ — КЛ 20 кВ (с медной жилой) сечение жилы 800 мм2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13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5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 s="213">
      <c r="A9" s="25" t="n"/>
      <c r="B9" s="274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3">
      <c r="A10" s="275" t="n"/>
      <c r="B10" s="264" t="n"/>
      <c r="C10" s="274" t="inlineStr">
        <is>
          <t>ИТОГО ИНЖЕНЕРНОЕ ОБОРУДОВАНИЕ</t>
        </is>
      </c>
      <c r="D10" s="264" t="n"/>
      <c r="E10" s="105" t="n"/>
      <c r="F10" s="277" t="n"/>
      <c r="G10" s="277" t="n">
        <v>0</v>
      </c>
    </row>
    <row r="11">
      <c r="A11" s="275" t="n"/>
      <c r="B11" s="274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25.5" customHeight="1" s="213">
      <c r="A12" s="275" t="n"/>
      <c r="B12" s="274" t="n"/>
      <c r="C12" s="274" t="inlineStr">
        <is>
          <t>ИТОГО ТЕХНОЛОГИЧЕСКОЕ ОБОРУДОВАНИЕ</t>
        </is>
      </c>
      <c r="D12" s="274" t="n"/>
      <c r="E12" s="292" t="n"/>
      <c r="F12" s="277" t="n"/>
      <c r="G12" s="32" t="n">
        <v>0</v>
      </c>
    </row>
    <row r="13" ht="19.5" customHeight="1" s="213">
      <c r="A13" s="275" t="n"/>
      <c r="B13" s="274" t="n"/>
      <c r="C13" s="274" t="inlineStr">
        <is>
          <t>Всего по разделу «Оборудование»</t>
        </is>
      </c>
      <c r="D13" s="274" t="n"/>
      <c r="E13" s="292" t="n"/>
      <c r="F13" s="277" t="n"/>
      <c r="G13" s="32">
        <f>G10+G12</f>
        <v/>
      </c>
    </row>
    <row r="14">
      <c r="A14" s="203" t="n"/>
      <c r="B14" s="106" t="n"/>
      <c r="C14" s="203" t="n"/>
      <c r="D14" s="203" t="n"/>
      <c r="E14" s="203" t="n"/>
      <c r="F14" s="203" t="n"/>
      <c r="G14" s="203" t="n"/>
    </row>
    <row r="15">
      <c r="A15" s="201" t="inlineStr">
        <is>
          <t>Составил ______________________    А.Р. Маркова</t>
        </is>
      </c>
      <c r="B15" s="202" t="n"/>
      <c r="C15" s="202" t="n"/>
      <c r="D15" s="203" t="n"/>
      <c r="E15" s="203" t="n"/>
      <c r="F15" s="203" t="n"/>
      <c r="G15" s="203" t="n"/>
    </row>
    <row r="16">
      <c r="A16" s="204" t="inlineStr">
        <is>
          <t xml:space="preserve">                         (подпись, инициалы, фамилия)</t>
        </is>
      </c>
      <c r="B16" s="202" t="n"/>
      <c r="C16" s="202" t="n"/>
      <c r="D16" s="203" t="n"/>
      <c r="E16" s="203" t="n"/>
      <c r="F16" s="203" t="n"/>
      <c r="G16" s="203" t="n"/>
    </row>
    <row r="17">
      <c r="A17" s="201" t="n"/>
      <c r="B17" s="202" t="n"/>
      <c r="C17" s="202" t="n"/>
      <c r="D17" s="203" t="n"/>
      <c r="E17" s="203" t="n"/>
      <c r="F17" s="203" t="n"/>
      <c r="G17" s="203" t="n"/>
    </row>
    <row r="18">
      <c r="A18" s="201" t="inlineStr">
        <is>
          <t>Проверил ______________________        А.В. Костянецкая</t>
        </is>
      </c>
      <c r="B18" s="202" t="n"/>
      <c r="C18" s="202" t="n"/>
      <c r="D18" s="203" t="n"/>
      <c r="E18" s="203" t="n"/>
      <c r="F18" s="203" t="n"/>
      <c r="G18" s="203" t="n"/>
    </row>
    <row r="19">
      <c r="A19" s="204" t="inlineStr">
        <is>
          <t xml:space="preserve">                        (подпись, инициалы, фамилия)</t>
        </is>
      </c>
      <c r="B19" s="202" t="n"/>
      <c r="C19" s="202" t="n"/>
      <c r="D19" s="203" t="n"/>
      <c r="E19" s="203" t="n"/>
      <c r="F19" s="203" t="n"/>
      <c r="G19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6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94" t="inlineStr">
        <is>
          <t xml:space="preserve">Наименование разрабатываемого показателя УНЦ - </t>
        </is>
      </c>
      <c r="D5" s="294">
        <f>'Прил.5 Расчет СМР и ОБ'!D6:J6</f>
        <v/>
      </c>
    </row>
    <row r="6" ht="15.75" customHeight="1" s="213">
      <c r="A6" s="215" t="inlineStr">
        <is>
          <t>Единица измерения  — 1 км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62" t="inlineStr">
        <is>
          <t>Код показателя</t>
        </is>
      </c>
      <c r="B8" s="262" t="inlineStr">
        <is>
          <t>Наименование показателя</t>
        </is>
      </c>
      <c r="C8" s="262" t="inlineStr">
        <is>
          <t>Наименование РМ, входящих в состав показателя</t>
        </is>
      </c>
      <c r="D8" s="262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 ht="15.75" customHeight="1" s="213">
      <c r="A10" s="262" t="n">
        <v>1</v>
      </c>
      <c r="B10" s="262" t="n">
        <v>2</v>
      </c>
      <c r="C10" s="262" t="n">
        <v>3</v>
      </c>
      <c r="D10" s="262" t="n">
        <v>4</v>
      </c>
    </row>
    <row r="11" ht="31.5" customHeight="1" s="213">
      <c r="A11" s="262" t="inlineStr">
        <is>
          <t>К2-13-3</t>
        </is>
      </c>
      <c r="B11" s="262" t="inlineStr">
        <is>
          <t xml:space="preserve">УНЦ КЛ 6 - 500 кВ (с медной жилой) </t>
        </is>
      </c>
      <c r="C11" s="199">
        <f>D5</f>
        <v/>
      </c>
      <c r="D11" s="221">
        <f>'Прил.4 РМ'!C41/1000</f>
        <v/>
      </c>
    </row>
    <row r="13">
      <c r="A13" s="201" t="inlineStr">
        <is>
          <t>Составил ______________________    А.Р. Маркова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213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45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3">
      <c r="B9" s="262" t="inlineStr">
        <is>
          <t>Наименование индекса / норм сопутствующих затрат</t>
        </is>
      </c>
      <c r="C9" s="262" t="inlineStr">
        <is>
          <t>Дата применения и обоснование индекса / норм сопутствующих затрат</t>
        </is>
      </c>
      <c r="D9" s="262" t="inlineStr">
        <is>
          <t>Размер индекса / норма сопутствующих затрат</t>
        </is>
      </c>
    </row>
    <row r="10" ht="15.75" customHeight="1" s="213">
      <c r="B10" s="262" t="n">
        <v>1</v>
      </c>
      <c r="C10" s="262" t="n">
        <v>2</v>
      </c>
      <c r="D10" s="262" t="n">
        <v>3</v>
      </c>
    </row>
    <row r="11" ht="45" customHeight="1" s="213">
      <c r="B11" s="262" t="inlineStr">
        <is>
          <t xml:space="preserve">Индекс изменения сметной стоимости на 1 квартал 2023 года. ОЗП </t>
        </is>
      </c>
      <c r="C11" s="262" t="inlineStr">
        <is>
          <t>Письмо Минстроя России от 30.03.2023г. №17106-ИФ/09  прил.1</t>
        </is>
      </c>
      <c r="D11" s="262" t="n">
        <v>44.29</v>
      </c>
    </row>
    <row r="12" ht="29.25" customHeight="1" s="213">
      <c r="B12" s="262" t="inlineStr">
        <is>
          <t>Индекс изменения сметной стоимости на 1 квартал 2023 года. ЭМ</t>
        </is>
      </c>
      <c r="C12" s="262" t="inlineStr">
        <is>
          <t>Письмо Минстроя России от 30.03.2023г. №17106-ИФ/09  прил.1</t>
        </is>
      </c>
      <c r="D12" s="262" t="n">
        <v>10.84</v>
      </c>
    </row>
    <row r="13" ht="29.25" customHeight="1" s="213">
      <c r="B13" s="262" t="inlineStr">
        <is>
          <t>Индекс изменения сметной стоимости на 1 квартал 2023 года. МАТ</t>
        </is>
      </c>
      <c r="C13" s="262" t="inlineStr">
        <is>
          <t>Письмо Минстроя России от 30.03.2023г. №17106-ИФ/09  прил.1</t>
        </is>
      </c>
      <c r="D13" s="262" t="n">
        <v>5.34</v>
      </c>
    </row>
    <row r="14" ht="30.75" customHeight="1" s="213">
      <c r="B14" s="26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2" t="n">
        <v>6.26</v>
      </c>
    </row>
    <row r="15" ht="89.45" customHeight="1" s="213">
      <c r="B15" s="262" t="inlineStr">
        <is>
          <t>Временные здания и сооружения</t>
        </is>
      </c>
      <c r="C15" s="2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3">
      <c r="B16" s="262" t="inlineStr">
        <is>
          <t>Дополнительные затраты при производстве строительно-монтажных работ в зимнее время</t>
        </is>
      </c>
      <c r="C16" s="2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7" customHeight="1" s="213">
      <c r="B17" s="262" t="inlineStr">
        <is>
          <t>Строительный контроль</t>
        </is>
      </c>
      <c r="C17" s="262" t="inlineStr">
        <is>
          <t>Постановление Правительства РФ от 21.06.10 г. № 468</t>
        </is>
      </c>
      <c r="D17" s="122" t="n">
        <v>0.0214</v>
      </c>
    </row>
    <row r="18" ht="31.7" customHeight="1" s="213">
      <c r="B18" s="262" t="inlineStr">
        <is>
          <t>Авторский надзор - 0,2%</t>
        </is>
      </c>
      <c r="C18" s="262" t="inlineStr">
        <is>
          <t>Приказ от 4.08.2020 № 421/пр п.173</t>
        </is>
      </c>
      <c r="D18" s="122" t="n">
        <v>0.002</v>
      </c>
    </row>
    <row r="19" ht="24" customHeight="1" s="213">
      <c r="B19" s="262" t="inlineStr">
        <is>
          <t>Непредвиденные расходы</t>
        </is>
      </c>
      <c r="C19" s="262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201" t="inlineStr">
        <is>
          <t>Составил ______________________        Е.А. Князева</t>
        </is>
      </c>
      <c r="C26" s="202" t="n"/>
    </row>
    <row r="27">
      <c r="B27" s="204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4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44" sqref="G44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43.85546875" customWidth="1" style="213" min="6" max="6"/>
  </cols>
  <sheetData>
    <row r="1" s="213"/>
    <row r="2" ht="17.25" customHeight="1" s="213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2" t="inlineStr">
        <is>
          <t>С1ср</t>
        </is>
      </c>
      <c r="D7" s="262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62" t="inlineStr">
        <is>
          <t>tср</t>
        </is>
      </c>
      <c r="D8" s="262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62" t="inlineStr">
        <is>
          <t>Кув</t>
        </is>
      </c>
      <c r="D9" s="262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62" t="n"/>
      <c r="D10" s="262" t="n"/>
      <c r="E10" s="356" t="n">
        <v>3.8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62" t="inlineStr">
        <is>
          <t>КТ</t>
        </is>
      </c>
      <c r="D11" s="262" t="inlineStr">
        <is>
          <t>-</t>
        </is>
      </c>
      <c r="E11" s="357" t="n">
        <v>1.308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17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58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n"/>
    </row>
    <row r="13" ht="63" customHeight="1" s="21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55" t="inlineStr">
        <is>
          <t>ФОТр.тек.</t>
        </is>
      </c>
      <c r="D13" s="255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2025-01-24T12:06:21Z</dcterms:modified>
  <cp:lastModifiedBy>REDMIBOOK</cp:lastModifiedBy>
  <cp:lastPrinted>2023-11-30T05:22:15Z</cp:lastPrinted>
</cp:coreProperties>
</file>