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КЛ 10(15) кВ (с медной жилой) сечение жилы 1000 мм2. Муфта концевая 10(15) кВ сечением 1000 мм2.</t>
        </is>
      </c>
    </row>
    <row r="8" ht="31.5" customHeight="1">
      <c r="B8" s="230" t="inlineStr">
        <is>
          <t>Сопоставимый уровень цен: 2 кв. 2018 г.</t>
        </is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96.75" customHeight="1">
      <c r="B12" s="234" t="n">
        <v>1</v>
      </c>
      <c r="C12" s="147" t="inlineStr">
        <is>
          <t>Наименование объекта-представителя</t>
        </is>
      </c>
      <c r="D12" s="23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4" t="n">
        <v>2</v>
      </c>
      <c r="C13" s="147" t="inlineStr">
        <is>
          <t>Наименование субъекта Российской Федерации</t>
        </is>
      </c>
      <c r="D13" s="234" t="inlineStr">
        <is>
          <t>Челябинская область</t>
        </is>
      </c>
    </row>
    <row r="14">
      <c r="B14" s="234" t="n">
        <v>3</v>
      </c>
      <c r="C14" s="147" t="inlineStr">
        <is>
          <t>Климатический район и подрайон</t>
        </is>
      </c>
      <c r="D14" s="234" t="inlineStr">
        <is>
          <t>IВ</t>
        </is>
      </c>
    </row>
    <row r="15">
      <c r="B15" s="234" t="n">
        <v>4</v>
      </c>
      <c r="C15" s="147" t="inlineStr">
        <is>
          <t>Мощность объекта</t>
        </is>
      </c>
      <c r="D15" s="234" t="n">
        <v>1</v>
      </c>
    </row>
    <row r="16" ht="116.25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Муфта концевая 10(15) кВ сечением 1000 мм2</t>
        </is>
      </c>
    </row>
    <row r="17" ht="79.5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 t="n">
        <v>47.79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9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9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00" t="inlineStr">
        <is>
          <t>2 кв. 2018 г.</t>
        </is>
      </c>
      <c r="E22" s="148" t="n"/>
    </row>
    <row r="23" ht="123" customHeight="1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4" t="n">
        <v>10</v>
      </c>
      <c r="C25" s="147" t="inlineStr">
        <is>
          <t>Примечание</t>
        </is>
      </c>
      <c r="D25" s="234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2018г.,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231" customHeight="1">
      <c r="B12" s="234" t="n">
        <v>1</v>
      </c>
      <c r="C12" s="147" t="inlineStr">
        <is>
          <t>Муфта концевая 10(15) кВ сечением 1000 мм2</t>
        </is>
      </c>
      <c r="D12" s="192" t="inlineStr">
        <is>
          <t>02-01-05</t>
        </is>
      </c>
      <c r="E12" s="1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47" t="n"/>
      <c r="G12" s="193">
        <f>47791.82/1000</f>
        <v/>
      </c>
      <c r="H12" s="194" t="n"/>
      <c r="I12" s="194" t="n"/>
      <c r="J12" s="194">
        <f>SUM(F12:I12)</f>
        <v/>
      </c>
    </row>
    <row r="13" ht="15.75" customHeight="1">
      <c r="B13" s="232" t="inlineStr">
        <is>
          <t>Всего по объекту:</t>
        </is>
      </c>
      <c r="C13" s="317" t="n"/>
      <c r="D13" s="317" t="n"/>
      <c r="E13" s="318" t="n"/>
      <c r="F13" s="195" t="n"/>
      <c r="G13" s="196">
        <f>G12</f>
        <v/>
      </c>
      <c r="H13" s="196" t="n"/>
      <c r="I13" s="196" t="n"/>
      <c r="J13" s="194">
        <f>SUM(F13:I13)</f>
        <v/>
      </c>
    </row>
    <row r="14">
      <c r="B14" s="233" t="inlineStr">
        <is>
          <t>Всего по объекту в сопоставимом уровне цен 2кв. 2018г:</t>
        </is>
      </c>
      <c r="C14" s="313" t="n"/>
      <c r="D14" s="313" t="n"/>
      <c r="E14" s="314" t="n"/>
      <c r="F14" s="197" t="n"/>
      <c r="G14" s="198">
        <f>G13</f>
        <v/>
      </c>
      <c r="H14" s="198" t="n"/>
      <c r="I14" s="198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0" t="inlineStr">
        <is>
          <t>Наименование разрабатываемого показателя УНЦ -  КЛ 10(15) кВ (с медной жилой) сечение жилы 1000 мм2. Муфта концевая 10(15) кВ сечением 1000 мм2.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4" t="inlineStr">
        <is>
          <t>на ед.изм.</t>
        </is>
      </c>
      <c r="H9" s="234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56">
      <c r="A11" s="237" t="inlineStr">
        <is>
          <t>Затраты труда рабочих</t>
        </is>
      </c>
      <c r="B11" s="313" t="n"/>
      <c r="C11" s="313" t="n"/>
      <c r="D11" s="313" t="n"/>
      <c r="E11" s="314" t="n"/>
      <c r="F11" s="319">
        <f>SUM(F12:F12)</f>
        <v/>
      </c>
      <c r="G11" s="10" t="n"/>
      <c r="H11" s="320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6" t="n">
        <v>14.52</v>
      </c>
      <c r="G12" s="321" t="n">
        <v>9.4</v>
      </c>
      <c r="H12" s="184">
        <f>ROUND(F12*G12,2)</f>
        <v/>
      </c>
      <c r="M12" s="322" t="n"/>
    </row>
    <row r="13">
      <c r="A13" s="236" t="inlineStr">
        <is>
          <t>Затраты труда машинистов</t>
        </is>
      </c>
      <c r="B13" s="313" t="n"/>
      <c r="C13" s="313" t="n"/>
      <c r="D13" s="313" t="n"/>
      <c r="E13" s="314" t="n"/>
      <c r="F13" s="237" t="n"/>
      <c r="G13" s="157" t="n"/>
      <c r="H13" s="320">
        <f>H14</f>
        <v/>
      </c>
    </row>
    <row r="14">
      <c r="A14" s="267" t="n">
        <v>2</v>
      </c>
      <c r="B14" s="238" t="n"/>
      <c r="C14" s="177" t="n">
        <v>2</v>
      </c>
      <c r="D14" s="171" t="inlineStr">
        <is>
          <t>Затраты труда машинистов</t>
        </is>
      </c>
      <c r="E14" s="267" t="inlineStr">
        <is>
          <t>чел.-ч</t>
        </is>
      </c>
      <c r="F14" s="267" t="n">
        <v>12.06</v>
      </c>
      <c r="G14" s="169" t="n"/>
      <c r="H14" s="185" t="n">
        <v>162.82</v>
      </c>
    </row>
    <row r="15" customFormat="1" s="156">
      <c r="A15" s="237" t="inlineStr">
        <is>
          <t>Машины и механизмы</t>
        </is>
      </c>
      <c r="B15" s="313" t="n"/>
      <c r="C15" s="313" t="n"/>
      <c r="D15" s="313" t="n"/>
      <c r="E15" s="314" t="n"/>
      <c r="F15" s="237" t="n"/>
      <c r="G15" s="157" t="n"/>
      <c r="H15" s="320">
        <f>SUM(H16:H16)</f>
        <v/>
      </c>
    </row>
    <row r="16">
      <c r="A16" s="267" t="n">
        <v>3</v>
      </c>
      <c r="B16" s="238" t="n"/>
      <c r="C16" s="177" t="inlineStr">
        <is>
          <t>91.06.09-001</t>
        </is>
      </c>
      <c r="D16" s="171" t="inlineStr">
        <is>
          <t>Вышки телескопические 25 м</t>
        </is>
      </c>
      <c r="E16" s="246" t="inlineStr">
        <is>
          <t>маш.час</t>
        </is>
      </c>
      <c r="F16" s="267" t="n">
        <v>12.06</v>
      </c>
      <c r="G16" s="182" t="n">
        <v>142.7</v>
      </c>
      <c r="H16" s="184">
        <f>ROUND(F16*G16,2)</f>
        <v/>
      </c>
      <c r="I16" s="180" t="n"/>
      <c r="J16" s="180" t="n"/>
      <c r="L16" s="180" t="n"/>
    </row>
    <row r="17">
      <c r="A17" s="237" t="inlineStr">
        <is>
          <t>Материалы</t>
        </is>
      </c>
      <c r="B17" s="313" t="n"/>
      <c r="C17" s="313" t="n"/>
      <c r="D17" s="313" t="n"/>
      <c r="E17" s="314" t="n"/>
      <c r="F17" s="237" t="n"/>
      <c r="G17" s="157" t="n"/>
      <c r="H17" s="320">
        <f>SUM(H18:H21)</f>
        <v/>
      </c>
    </row>
    <row r="18">
      <c r="A18" s="188" t="n">
        <v>4</v>
      </c>
      <c r="B18" s="188" t="n"/>
      <c r="C18" s="267" t="inlineStr">
        <is>
          <t>Прййс из СД ОП</t>
        </is>
      </c>
      <c r="D18" s="187" t="inlineStr">
        <is>
          <t>Муфта концевая 10(15) кВ сечением 1000 мм2</t>
        </is>
      </c>
      <c r="E18" s="267" t="inlineStr">
        <is>
          <t>шт</t>
        </is>
      </c>
      <c r="F18" s="267" t="n">
        <v>6</v>
      </c>
      <c r="G18" s="187" t="n">
        <v>970.54</v>
      </c>
      <c r="H18" s="184">
        <f>ROUND(F18*G18,2)</f>
        <v/>
      </c>
    </row>
    <row r="19">
      <c r="A19" s="172" t="n">
        <v>5</v>
      </c>
      <c r="B19" s="238" t="n"/>
      <c r="C19" s="177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84">
        <f>ROUND(F19*G19,2)</f>
        <v/>
      </c>
      <c r="I19" s="166" t="n"/>
      <c r="J19" s="180" t="n"/>
      <c r="K19" s="180" t="n"/>
    </row>
    <row r="20">
      <c r="A20" s="172" t="n">
        <v>6</v>
      </c>
      <c r="B20" s="238" t="n"/>
      <c r="C20" s="177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84">
        <f>ROUND(F20*G20,2)</f>
        <v/>
      </c>
      <c r="I20" s="166" t="n"/>
      <c r="J20" s="180" t="n"/>
      <c r="K20" s="180" t="n"/>
    </row>
    <row r="21">
      <c r="A21" s="188" t="n">
        <v>7</v>
      </c>
      <c r="B21" s="238" t="n"/>
      <c r="C21" s="177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84">
        <f>ROUND(F21*G21,2)</f>
        <v/>
      </c>
      <c r="I21" s="166" t="n"/>
      <c r="J21" s="180" t="n"/>
      <c r="K21" s="180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КЛ 10(15) кВ (с медной жилой) сечение жилы 1000 мм2. Муфта концевая 10(15) кВ сечением 1000 мм2.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8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0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9" t="inlineStr">
        <is>
          <t>КЛ 10(15) кВ (с медной жилой) сечение жилы 1000 мм2. Муфта концевая 10(15) кВ сечением 1000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6" t="inlineStr">
        <is>
          <t>на ед. изм.</t>
        </is>
      </c>
      <c r="G11" s="246" t="inlineStr">
        <is>
          <t>общая</t>
        </is>
      </c>
      <c r="H11" s="316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7" t="n">
        <v>9</v>
      </c>
      <c r="J12" s="247" t="n">
        <v>10</v>
      </c>
      <c r="M12" s="12" t="n"/>
      <c r="N12" s="12" t="n"/>
    </row>
    <row r="13">
      <c r="A13" s="246" t="n"/>
      <c r="B13" s="236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54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6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54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54" t="inlineStr">
        <is>
          <t>Затраты труда машинистов</t>
        </is>
      </c>
      <c r="D17" s="246" t="inlineStr">
        <is>
          <t>чел.-ч.</t>
        </is>
      </c>
      <c r="E17" s="324" t="n">
        <v>12.06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6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6" t="n"/>
      <c r="B19" s="254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6" t="n">
        <v>3</v>
      </c>
      <c r="B20" s="177" t="inlineStr">
        <is>
          <t>91.06.09-001</t>
        </is>
      </c>
      <c r="C20" s="171" t="inlineStr">
        <is>
          <t>Вышки телескопические 25 м</t>
        </is>
      </c>
      <c r="D20" s="246" t="inlineStr">
        <is>
          <t>маш.час</t>
        </is>
      </c>
      <c r="E20" s="325" t="n">
        <v>12.06</v>
      </c>
      <c r="F20" s="182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54" t="inlineStr">
        <is>
          <t>Итого основные машины и механизмы</t>
        </is>
      </c>
      <c r="D21" s="246" t="n"/>
      <c r="E21" s="324" t="n"/>
      <c r="F21" s="32" t="n"/>
      <c r="G21" s="32">
        <f>SUM(G20:G20)</f>
        <v/>
      </c>
      <c r="H21" s="257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54" t="inlineStr">
        <is>
          <t>Итого прочие машины и механизмы</t>
        </is>
      </c>
      <c r="D22" s="246" t="n"/>
      <c r="E22" s="25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6" t="inlineStr">
        <is>
          <t>Итого по разделу «Машины и механизмы»</t>
        </is>
      </c>
      <c r="D23" s="246" t="n"/>
      <c r="E23" s="25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6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6" t="n"/>
      <c r="B25" s="254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6" t="n"/>
      <c r="B26" s="246" t="n"/>
      <c r="C26" s="254" t="inlineStr">
        <is>
          <t>Итого основное оборудование</t>
        </is>
      </c>
      <c r="D26" s="246" t="n"/>
      <c r="E26" s="326" t="n"/>
      <c r="F26" s="256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54" t="inlineStr">
        <is>
          <t>Итого прочее оборудование</t>
        </is>
      </c>
      <c r="D27" s="246" t="n"/>
      <c r="E27" s="324" t="n"/>
      <c r="F27" s="256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6" t="inlineStr">
        <is>
          <t>Итого по разделу «Оборудование»</t>
        </is>
      </c>
      <c r="D28" s="246" t="n"/>
      <c r="E28" s="255" t="n"/>
      <c r="F28" s="256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6" t="n"/>
      <c r="B29" s="246" t="n"/>
      <c r="C29" s="254" t="inlineStr">
        <is>
          <t>в том числе технологическое оборудование</t>
        </is>
      </c>
      <c r="D29" s="246" t="n"/>
      <c r="E29" s="326" t="n"/>
      <c r="F29" s="256" t="n"/>
      <c r="G29" s="32">
        <f>'Прил.6 Расчет ОБ'!G12</f>
        <v/>
      </c>
      <c r="H29" s="257" t="n"/>
      <c r="I29" s="127" t="n"/>
      <c r="J29" s="32">
        <f>J28</f>
        <v/>
      </c>
    </row>
    <row r="30" ht="14.25" customFormat="1" customHeight="1" s="12">
      <c r="A30" s="246" t="n"/>
      <c r="B30" s="236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7" t="n"/>
      <c r="B31" s="250" t="inlineStr">
        <is>
          <t>Основные материалы</t>
        </is>
      </c>
      <c r="C31" s="327" t="n"/>
      <c r="D31" s="327" t="n"/>
      <c r="E31" s="327" t="n"/>
      <c r="F31" s="327" t="n"/>
      <c r="G31" s="327" t="n"/>
      <c r="H31" s="328" t="n"/>
      <c r="I31" s="138" t="n"/>
      <c r="J31" s="138" t="n"/>
    </row>
    <row r="32" ht="25.5" customFormat="1" customHeight="1" s="12">
      <c r="A32" s="246" t="n">
        <v>6</v>
      </c>
      <c r="B32" s="246" t="inlineStr">
        <is>
          <t>БЦ.91.49</t>
        </is>
      </c>
      <c r="C32" s="171" t="inlineStr">
        <is>
          <t>Муфта концевая 10(15) кВ сечением 1000 мм2</t>
        </is>
      </c>
      <c r="D32" s="246" t="inlineStr">
        <is>
          <t>шт</t>
        </is>
      </c>
      <c r="E32" s="326" t="n">
        <v>6</v>
      </c>
      <c r="F32" s="256">
        <f>ROUND(I32/'Прил. 10'!$D$13,2)</f>
        <v/>
      </c>
      <c r="G32" s="32">
        <f>ROUND(E32*F32,2)</f>
        <v/>
      </c>
      <c r="H32" s="128">
        <f>G32/$G$38</f>
        <v/>
      </c>
      <c r="I32" s="32" t="n">
        <v>4466.14</v>
      </c>
      <c r="J32" s="32">
        <f>ROUND(I32*E32,2)</f>
        <v/>
      </c>
    </row>
    <row r="33" ht="14.25" customFormat="1" customHeight="1" s="12">
      <c r="A33" s="248" t="n"/>
      <c r="B33" s="140" t="n"/>
      <c r="C33" s="141" t="inlineStr">
        <is>
          <t>Итого основные материалы</t>
        </is>
      </c>
      <c r="D33" s="248" t="n"/>
      <c r="E33" s="329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6" t="n">
        <v>7</v>
      </c>
      <c r="B34" s="177" t="inlineStr">
        <is>
          <t>01.3.01.01-0001</t>
        </is>
      </c>
      <c r="C34" s="171" t="inlineStr">
        <is>
          <t>Бензин авиационный Б-70</t>
        </is>
      </c>
      <c r="D34" s="267" t="inlineStr">
        <is>
          <t>т</t>
        </is>
      </c>
      <c r="E34" s="325" t="n">
        <v>0.0008</v>
      </c>
      <c r="F34" s="169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8</v>
      </c>
      <c r="B35" s="177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5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9</v>
      </c>
      <c r="B36" s="177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5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8" t="n"/>
      <c r="B37" s="248" t="n"/>
      <c r="C37" s="141" t="inlineStr">
        <is>
          <t>Итого прочие материалы</t>
        </is>
      </c>
      <c r="D37" s="248" t="n"/>
      <c r="E37" s="329" t="n"/>
      <c r="F37" s="179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6" t="inlineStr">
        <is>
          <t>Итого по разделу «Материалы»</t>
        </is>
      </c>
      <c r="D38" s="246" t="n"/>
      <c r="E38" s="255" t="n"/>
      <c r="F38" s="256" t="n"/>
      <c r="G38" s="32">
        <f>G33+G37</f>
        <v/>
      </c>
      <c r="H38" s="257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54" t="inlineStr">
        <is>
          <t>ИТОГО ПО РМ</t>
        </is>
      </c>
      <c r="D39" s="246" t="n"/>
      <c r="E39" s="255" t="n"/>
      <c r="F39" s="256" t="n"/>
      <c r="G39" s="32">
        <f>G15+G23+G38</f>
        <v/>
      </c>
      <c r="H39" s="257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54" t="inlineStr">
        <is>
          <t>Накладные расходы</t>
        </is>
      </c>
      <c r="D40" s="133">
        <f>ROUND(G40/(G$17+$G$15),2)</f>
        <v/>
      </c>
      <c r="E40" s="255" t="n"/>
      <c r="F40" s="256" t="n"/>
      <c r="G40" s="32" t="n">
        <v>290.32</v>
      </c>
      <c r="H40" s="257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54" t="inlineStr">
        <is>
          <t>Сметная прибыль</t>
        </is>
      </c>
      <c r="D41" s="133">
        <f>ROUND(G41/(G$15+G$17),2)</f>
        <v/>
      </c>
      <c r="E41" s="255" t="n"/>
      <c r="F41" s="256" t="n"/>
      <c r="G41" s="32" t="n">
        <v>152.64</v>
      </c>
      <c r="H41" s="257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54" t="inlineStr">
        <is>
          <t>Итого СМР (с НР и СП)</t>
        </is>
      </c>
      <c r="D42" s="246" t="n"/>
      <c r="E42" s="255" t="n"/>
      <c r="F42" s="256" t="n"/>
      <c r="G42" s="32">
        <f>G15+G23+G38+G40+G41</f>
        <v/>
      </c>
      <c r="H42" s="257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54" t="inlineStr">
        <is>
          <t>ВСЕГО СМР + ОБОРУДОВАНИЕ</t>
        </is>
      </c>
      <c r="D43" s="246" t="n"/>
      <c r="E43" s="255" t="n"/>
      <c r="F43" s="256" t="n"/>
      <c r="G43" s="32">
        <f>G42+G28</f>
        <v/>
      </c>
      <c r="H43" s="257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54" t="inlineStr">
        <is>
          <t>ИТОГО ПОКАЗАТЕЛЬ НА ЕД. ИЗМ.</t>
        </is>
      </c>
      <c r="D44" s="246" t="inlineStr">
        <is>
          <t>1 ед</t>
        </is>
      </c>
      <c r="E44" s="326" t="n">
        <v>1</v>
      </c>
      <c r="F44" s="256" t="n"/>
      <c r="G44" s="32">
        <f>G43/E44</f>
        <v/>
      </c>
      <c r="H44" s="25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3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КЛ 10(15) кВ (с медной жилой) сечение жилы 1000 мм2. Муфта концевая 10(15) кВ сечением 1000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6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54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6" t="n"/>
      <c r="B10" s="236" t="n"/>
      <c r="C10" s="254" t="inlineStr">
        <is>
          <t>ИТОГО ИНЖЕНЕРНОЕ ОБОРУДОВАНИЕ</t>
        </is>
      </c>
      <c r="D10" s="236" t="n"/>
      <c r="E10" s="105" t="n"/>
      <c r="F10" s="256" t="n"/>
      <c r="G10" s="256" t="n">
        <v>0</v>
      </c>
    </row>
    <row r="11">
      <c r="A11" s="246" t="n"/>
      <c r="B11" s="254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6" t="n"/>
      <c r="B12" s="254" t="n"/>
      <c r="C12" s="254" t="inlineStr">
        <is>
          <t>ИТОГО ТЕХНОЛОГИЧЕСКОЕ ОБОРУДОВАНИЕ</t>
        </is>
      </c>
      <c r="D12" s="254" t="n"/>
      <c r="E12" s="266" t="n"/>
      <c r="F12" s="256" t="n"/>
      <c r="G12" s="32" t="n">
        <v>0</v>
      </c>
    </row>
    <row r="13" ht="19.5" customHeight="1">
      <c r="A13" s="246" t="n"/>
      <c r="B13" s="254" t="n"/>
      <c r="C13" s="254" t="inlineStr">
        <is>
          <t>Всего по разделу «Оборудование»</t>
        </is>
      </c>
      <c r="D13" s="254" t="n"/>
      <c r="E13" s="266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47.2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63" customHeight="1">
      <c r="A11" s="234" t="inlineStr">
        <is>
          <t>К2-14-2</t>
        </is>
      </c>
      <c r="B11" s="234" t="inlineStr">
        <is>
          <t xml:space="preserve">УНЦ КЛ 6 - 500 кВ (с медной жилой)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7.2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47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47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94.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4" t="inlineStr">
        <is>
          <t>Пусконаладочные работы*</t>
        </is>
      </c>
      <c r="C17" s="234" t="n"/>
      <c r="D17" s="120" t="inlineStr">
        <is>
          <t>Расчет</t>
        </is>
      </c>
    </row>
    <row r="18" ht="31.5" customHeight="1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20" t="n">
        <v>0.002</v>
      </c>
    </row>
    <row r="20" ht="31.5" customHeight="1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204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1">
        <f>1973/12</f>
        <v/>
      </c>
      <c r="F8" s="204" t="inlineStr">
        <is>
          <t>Производственный календарь 2023 год
(40-часов.неделя)</t>
        </is>
      </c>
      <c r="G8" s="205" t="n"/>
    </row>
    <row r="9" ht="15.75" customHeight="1">
      <c r="A9" s="203" t="inlineStr">
        <is>
          <t>1.3</t>
        </is>
      </c>
      <c r="B9" s="204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1" t="n">
        <v>1</v>
      </c>
      <c r="F9" s="204" t="n"/>
      <c r="G9" s="205" t="n"/>
    </row>
    <row r="10" ht="15.75" customHeight="1">
      <c r="A10" s="203" t="inlineStr">
        <is>
          <t>1.4</t>
        </is>
      </c>
      <c r="B10" s="204" t="inlineStr">
        <is>
          <t>Средний разряд работ</t>
        </is>
      </c>
      <c r="C10" s="234" t="n"/>
      <c r="D10" s="234" t="n"/>
      <c r="E10" s="330" t="n">
        <v>3.8</v>
      </c>
      <c r="F10" s="204" t="inlineStr">
        <is>
          <t>РТМ</t>
        </is>
      </c>
      <c r="G10" s="205" t="n"/>
    </row>
    <row r="11" ht="78.75" customHeight="1">
      <c r="A11" s="203" t="inlineStr">
        <is>
          <t>1.5</t>
        </is>
      </c>
      <c r="B11" s="204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31" t="n">
        <v>1.308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2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2025-01-24T12:06:32Z</dcterms:modified>
  <cp:lastModifiedBy>112</cp:lastModifiedBy>
  <cp:lastPrinted>2023-12-01T07:24:52Z</cp:lastPrinted>
</cp:coreProperties>
</file>