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20 кВ (с медной жилой) сечение жилы 1000 мм2. Муфта концевая 20 кВ сечением 1000 мм2.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Комплексная реконструкция и техническое перевооружение ПС №20 Чесменская СПб</t>
        </is>
      </c>
    </row>
    <row r="13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9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119" t="inlineStr">
        <is>
          <t>Мощность объекта</t>
        </is>
      </c>
      <c r="D15" s="240" t="n">
        <v>1</v>
      </c>
    </row>
    <row r="16" ht="116.4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1000 мм2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0" t="n">
        <v>10</v>
      </c>
      <c r="C25" s="119" t="inlineStr">
        <is>
          <t>Примечание</t>
        </is>
      </c>
      <c r="D25" s="240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9.42578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57" customHeight="1">
      <c r="B11" s="320" t="n"/>
      <c r="C11" s="320" t="n"/>
      <c r="D11" s="320" t="n"/>
      <c r="E11" s="320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40" t="n">
        <v>1</v>
      </c>
      <c r="C12" s="240" t="inlineStr">
        <is>
          <t>Муфта концевая 20 кВ сечением 1000 мм2</t>
        </is>
      </c>
      <c r="D12" s="151" t="inlineStr">
        <is>
          <t>02-17-01</t>
        </is>
      </c>
      <c r="E12" s="240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23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9" t="inlineStr">
        <is>
          <t>Наименование разрабатываемого показателя УНЦ -  КЛ 20 кВ (с медной жилой) сечение жилы 1000 мм2. Муфта концевая 20 кВ сечением 1000 мм2.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0" t="inlineStr">
        <is>
          <t>на ед.изм.</t>
        </is>
      </c>
      <c r="H9" s="240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3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6">
        <f>H14</f>
        <v/>
      </c>
    </row>
    <row r="14">
      <c r="A14" s="271" t="n">
        <v>2</v>
      </c>
      <c r="B14" s="244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6">
        <f>SUM(H16:H17)</f>
        <v/>
      </c>
    </row>
    <row r="16" ht="25.5" customHeight="1">
      <c r="A16" s="271" t="n">
        <v>3</v>
      </c>
      <c r="B16" s="244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0.16</v>
      </c>
      <c r="G16" s="255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53" t="inlineStr">
        <is>
          <t>маш.час</t>
        </is>
      </c>
      <c r="F17" s="253" t="n">
        <v>0.16</v>
      </c>
      <c r="G17" s="255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3" t="inlineStr">
        <is>
          <t>Материалы</t>
        </is>
      </c>
      <c r="B18" s="317" t="n"/>
      <c r="C18" s="317" t="n"/>
      <c r="D18" s="317" t="n"/>
      <c r="E18" s="318" t="n"/>
      <c r="F18" s="243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1000 мм2</t>
        </is>
      </c>
      <c r="E19" s="271" t="inlineStr">
        <is>
          <t>шт</t>
        </is>
      </c>
      <c r="F19" s="271" t="n">
        <v>6</v>
      </c>
      <c r="G19" s="181" t="n">
        <v>1393.92</v>
      </c>
      <c r="H19" s="184" t="n">
        <v>8363.52</v>
      </c>
    </row>
    <row r="20" ht="25.5" customHeight="1">
      <c r="A20" s="172" t="n">
        <v>6</v>
      </c>
      <c r="B20" s="244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53" t="inlineStr">
        <is>
          <t>т</t>
        </is>
      </c>
      <c r="F20" s="253" t="n">
        <v>0.0048</v>
      </c>
      <c r="G20" s="255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44" t="n"/>
      <c r="C21" s="137" t="inlineStr">
        <is>
          <t>01.1.02.01-0003</t>
        </is>
      </c>
      <c r="D21" s="252" t="inlineStr">
        <is>
          <t>Асботекстолит, марка Г</t>
        </is>
      </c>
      <c r="E21" s="253" t="inlineStr">
        <is>
          <t>т</t>
        </is>
      </c>
      <c r="F21" s="253" t="n">
        <v>0.0005</v>
      </c>
      <c r="G21" s="255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44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53" t="inlineStr">
        <is>
          <t>кг</t>
        </is>
      </c>
      <c r="F22" s="253" t="n">
        <v>10</v>
      </c>
      <c r="G22" s="255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44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53" t="inlineStr">
        <is>
          <t>т</t>
        </is>
      </c>
      <c r="F23" s="253" t="n">
        <v>0.0014</v>
      </c>
      <c r="G23" s="255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44" t="n"/>
      <c r="C24" s="137" t="inlineStr">
        <is>
          <t>14.4.02.09-0001</t>
        </is>
      </c>
      <c r="D24" s="252" t="inlineStr">
        <is>
          <t>Краска</t>
        </is>
      </c>
      <c r="E24" s="253" t="inlineStr">
        <is>
          <t>кг</t>
        </is>
      </c>
      <c r="F24" s="253" t="n">
        <v>0.8</v>
      </c>
      <c r="G24" s="255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44" t="n"/>
      <c r="C25" s="137" t="inlineStr">
        <is>
          <t>20.1.02.06-0001</t>
        </is>
      </c>
      <c r="D25" s="252" t="inlineStr">
        <is>
          <t>Жир паяльный</t>
        </is>
      </c>
      <c r="E25" s="253" t="inlineStr">
        <is>
          <t>кг</t>
        </is>
      </c>
      <c r="F25" s="253" t="n">
        <v>0.12</v>
      </c>
      <c r="G25" s="255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44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53" t="inlineStr">
        <is>
          <t>т</t>
        </is>
      </c>
      <c r="F26" s="253" t="n">
        <v>0.0007</v>
      </c>
      <c r="G26" s="255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44" t="n"/>
      <c r="C27" s="137" t="inlineStr">
        <is>
          <t>01.7.20.08-0031</t>
        </is>
      </c>
      <c r="D27" s="252" t="inlineStr">
        <is>
          <t>Бязь суровая</t>
        </is>
      </c>
      <c r="E27" s="253" t="inlineStr">
        <is>
          <t>10 м2</t>
        </is>
      </c>
      <c r="F27" s="253" t="n">
        <v>0.02</v>
      </c>
      <c r="G27" s="255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20 кВ (с медной жилой) сечение жилы 1000 мм2. Муфта концевая 20 кВ сечением 1000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65" t="inlineStr">
        <is>
          <t>КЛ 20 кВ (с медной жилой) сечение жилы 1000 мм2. Муфта концевая 20 кВ сечением 1000 мм2.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3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6" t="n">
        <v>1</v>
      </c>
      <c r="I15" s="127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3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1" t="n">
        <v>0.16</v>
      </c>
      <c r="F20" s="255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53" t="inlineStr">
        <is>
          <t>маш.час</t>
        </is>
      </c>
      <c r="E21" s="331" t="n">
        <v>0.16</v>
      </c>
      <c r="F21" s="255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30" t="n"/>
      <c r="F22" s="32" t="n"/>
      <c r="G22" s="32">
        <f>SUM(G20:G21)</f>
        <v/>
      </c>
      <c r="H22" s="256">
        <f>G22/G24</f>
        <v/>
      </c>
      <c r="I22" s="129" t="n"/>
      <c r="J22" s="32">
        <f>SUM(J20:J21)</f>
        <v/>
      </c>
    </row>
    <row r="23" ht="14.25" customFormat="1" customHeight="1" s="12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3" t="n"/>
      <c r="B24" s="253" t="n"/>
      <c r="C24" s="242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3" t="n"/>
      <c r="B25" s="242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3" t="n"/>
      <c r="B26" s="252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331" t="n"/>
      <c r="F27" s="255" t="n"/>
      <c r="G27" s="32" t="n">
        <v>0</v>
      </c>
      <c r="H27" s="130" t="n">
        <v>0</v>
      </c>
      <c r="I27" s="12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330" t="n"/>
      <c r="F28" s="255" t="n"/>
      <c r="G28" s="32" t="n">
        <v>0</v>
      </c>
      <c r="H28" s="130" t="n">
        <v>0</v>
      </c>
      <c r="I28" s="129" t="n"/>
      <c r="J28" s="32" t="n">
        <v>0</v>
      </c>
    </row>
    <row r="29">
      <c r="A29" s="253" t="n"/>
      <c r="B29" s="253" t="n"/>
      <c r="C29" s="242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331" t="n"/>
      <c r="F30" s="255" t="n"/>
      <c r="G30" s="32">
        <f>'Прил.6 Расчет ОБ'!G12</f>
        <v/>
      </c>
      <c r="H30" s="256" t="n"/>
      <c r="I30" s="129" t="n"/>
      <c r="J30" s="32">
        <f>J29</f>
        <v/>
      </c>
    </row>
    <row r="31" ht="14.25" customFormat="1" customHeight="1" s="12">
      <c r="A31" s="253" t="n"/>
      <c r="B31" s="242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48" t="n"/>
      <c r="B32" s="247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3" t="n">
        <v>5</v>
      </c>
      <c r="B33" s="188" t="inlineStr">
        <is>
          <t>БЦ.91.63</t>
        </is>
      </c>
      <c r="C33" s="171" t="inlineStr">
        <is>
          <t>Муфта концевая 20 кВ сечением 1000 мм2</t>
        </is>
      </c>
      <c r="D33" s="253" t="inlineStr">
        <is>
          <t>шт</t>
        </is>
      </c>
      <c r="E33" s="331" t="n">
        <v>6</v>
      </c>
      <c r="F33" s="255">
        <f>ROUND(I33/'Прил. 10'!$D$13,2)</f>
        <v/>
      </c>
      <c r="G33" s="32">
        <f>ROUND(E33*F33,2)</f>
        <v/>
      </c>
      <c r="H33" s="130">
        <f>G33/$G$44</f>
        <v/>
      </c>
      <c r="I33" s="32" t="n">
        <v>5772.91</v>
      </c>
      <c r="J33" s="32">
        <f>ROUND(I33*E33,2)</f>
        <v/>
      </c>
    </row>
    <row r="34" ht="14.25" customFormat="1" customHeight="1" s="12">
      <c r="A34" s="264" t="n"/>
      <c r="B34" s="142" t="n"/>
      <c r="C34" s="143" t="inlineStr">
        <is>
          <t>Итого основные материалы</t>
        </is>
      </c>
      <c r="D34" s="264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3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53" t="inlineStr">
        <is>
          <t>т</t>
        </is>
      </c>
      <c r="E35" s="331" t="n">
        <v>0.0048</v>
      </c>
      <c r="F35" s="255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53" t="inlineStr">
        <is>
          <t>т</t>
        </is>
      </c>
      <c r="E36" s="331" t="n">
        <v>0.0005</v>
      </c>
      <c r="F36" s="255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3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53" t="inlineStr">
        <is>
          <t>кг</t>
        </is>
      </c>
      <c r="E37" s="331" t="n">
        <v>10</v>
      </c>
      <c r="F37" s="255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3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53" t="inlineStr">
        <is>
          <t>т</t>
        </is>
      </c>
      <c r="E38" s="331" t="n">
        <v>0.0014</v>
      </c>
      <c r="F38" s="255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3" t="n">
        <v>10</v>
      </c>
      <c r="B39" s="137" t="inlineStr">
        <is>
          <t>14.4.02.09-0001</t>
        </is>
      </c>
      <c r="C39" s="252" t="inlineStr">
        <is>
          <t>Краска</t>
        </is>
      </c>
      <c r="D39" s="253" t="inlineStr">
        <is>
          <t>кг</t>
        </is>
      </c>
      <c r="E39" s="331" t="n">
        <v>0.8</v>
      </c>
      <c r="F39" s="255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53" t="inlineStr">
        <is>
          <t>кг</t>
        </is>
      </c>
      <c r="E40" s="331" t="n">
        <v>0.12</v>
      </c>
      <c r="F40" s="255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53" t="inlineStr">
        <is>
          <t>т</t>
        </is>
      </c>
      <c r="E41" s="331" t="n">
        <v>0.0007</v>
      </c>
      <c r="F41" s="255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3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53" t="inlineStr">
        <is>
          <t>10 м2</t>
        </is>
      </c>
      <c r="E42" s="331" t="n">
        <v>0.02</v>
      </c>
      <c r="F42" s="255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4" t="n"/>
      <c r="B43" s="264" t="n"/>
      <c r="C43" s="143" t="inlineStr">
        <is>
          <t>Итого прочие материалы</t>
        </is>
      </c>
      <c r="D43" s="264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3" t="n"/>
      <c r="B44" s="253" t="n"/>
      <c r="C44" s="242" t="inlineStr">
        <is>
          <t>Итого по разделу «Материалы»</t>
        </is>
      </c>
      <c r="D44" s="253" t="n"/>
      <c r="E44" s="254" t="n"/>
      <c r="F44" s="255" t="n"/>
      <c r="G44" s="32">
        <f>G34+G43</f>
        <v/>
      </c>
      <c r="H44" s="256">
        <f>G44/$G$44</f>
        <v/>
      </c>
      <c r="I44" s="32" t="n"/>
      <c r="J44" s="32">
        <f>J34+J43</f>
        <v/>
      </c>
    </row>
    <row r="45" ht="14.25" customFormat="1" customHeight="1" s="12">
      <c r="A45" s="253" t="n"/>
      <c r="B45" s="253" t="n"/>
      <c r="C45" s="252" t="inlineStr">
        <is>
          <t>ИТОГО ПО РМ</t>
        </is>
      </c>
      <c r="D45" s="253" t="n"/>
      <c r="E45" s="254" t="n"/>
      <c r="F45" s="255" t="n"/>
      <c r="G45" s="32">
        <f>G15+G24+G44</f>
        <v/>
      </c>
      <c r="H45" s="256" t="n"/>
      <c r="I45" s="32" t="n"/>
      <c r="J45" s="32">
        <f>J15+J24+J44</f>
        <v/>
      </c>
    </row>
    <row r="46" ht="14.25" customFormat="1" customHeight="1" s="12">
      <c r="A46" s="253" t="n"/>
      <c r="B46" s="253" t="n"/>
      <c r="C46" s="252" t="inlineStr">
        <is>
          <t>Накладные расходы</t>
        </is>
      </c>
      <c r="D46" s="135">
        <f>ROUND(G46/(G$17+$G$15),2)</f>
        <v/>
      </c>
      <c r="E46" s="254" t="n"/>
      <c r="F46" s="255" t="n"/>
      <c r="G46" s="32" t="n">
        <v>256.22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Сметная прибыль</t>
        </is>
      </c>
      <c r="D47" s="135">
        <f>ROUND(G47/(G$15+G$17),2)</f>
        <v/>
      </c>
      <c r="E47" s="254" t="n"/>
      <c r="F47" s="255" t="n"/>
      <c r="G47" s="32" t="n">
        <v>134.71</v>
      </c>
      <c r="H47" s="256" t="n"/>
      <c r="I47" s="32" t="n"/>
      <c r="J47" s="32">
        <f>ROUND(D47*(J15+J17),2)</f>
        <v/>
      </c>
    </row>
    <row r="48" ht="14.25" customFormat="1" customHeight="1" s="12">
      <c r="A48" s="253" t="n"/>
      <c r="B48" s="253" t="n"/>
      <c r="C48" s="252" t="inlineStr">
        <is>
          <t>Итого СМР (с НР и СП)</t>
        </is>
      </c>
      <c r="D48" s="253" t="n"/>
      <c r="E48" s="254" t="n"/>
      <c r="F48" s="255" t="n"/>
      <c r="G48" s="32">
        <f>G15+G24+G44+G46+G47</f>
        <v/>
      </c>
      <c r="H48" s="256" t="n"/>
      <c r="I48" s="32" t="n"/>
      <c r="J48" s="32">
        <f>J15+J24+J44+J46+J47</f>
        <v/>
      </c>
    </row>
    <row r="49" ht="14.25" customFormat="1" customHeight="1" s="12">
      <c r="A49" s="253" t="n"/>
      <c r="B49" s="253" t="n"/>
      <c r="C49" s="252" t="inlineStr">
        <is>
          <t>ВСЕГО СМР + ОБОРУДОВАНИЕ</t>
        </is>
      </c>
      <c r="D49" s="253" t="n"/>
      <c r="E49" s="254" t="n"/>
      <c r="F49" s="255" t="n"/>
      <c r="G49" s="32">
        <f>G48+G29</f>
        <v/>
      </c>
      <c r="H49" s="256" t="n"/>
      <c r="I49" s="32" t="n"/>
      <c r="J49" s="32">
        <f>J48+J29</f>
        <v/>
      </c>
    </row>
    <row r="50" ht="34.5" customFormat="1" customHeight="1" s="12">
      <c r="A50" s="253" t="n"/>
      <c r="B50" s="253" t="n"/>
      <c r="C50" s="252" t="inlineStr">
        <is>
          <t>ИТОГО ПОКАЗАТЕЛЬ НА ЕД. ИЗМ.</t>
        </is>
      </c>
      <c r="D50" s="253" t="inlineStr">
        <is>
          <t>1 ед</t>
        </is>
      </c>
      <c r="E50" s="331" t="n">
        <v>1</v>
      </c>
      <c r="F50" s="255" t="n"/>
      <c r="G50" s="32">
        <f>G49/E50</f>
        <v/>
      </c>
      <c r="H50" s="25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20 кВ (с медной жилой) сечение жилы 1000 мм2. Муфта концевая 20 кВ сечением 1000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К2-14-3</t>
        </is>
      </c>
      <c r="B11" s="240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2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0" t="n"/>
      <c r="D10" s="240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2025-01-24T12:06:33Z</dcterms:modified>
  <cp:lastModifiedBy>112</cp:lastModifiedBy>
  <cp:lastPrinted>2023-12-01T07:25:26Z</cp:lastPrinted>
</cp:coreProperties>
</file>