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3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2" t="inlineStr">
        <is>
          <t>Приложение № 1</t>
        </is>
      </c>
    </row>
    <row r="4">
      <c r="B4" s="223" t="inlineStr">
        <is>
          <t>Сравнительная таблица отбора объекта-представителя</t>
        </is>
      </c>
    </row>
    <row r="5" ht="84" customHeight="1">
      <c r="B5" s="2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4" t="inlineStr">
        <is>
          <t>Наименование разрабатываемого показателя УНЦ - Муфта концевая 330 кВ сечением 1400 мм2</t>
        </is>
      </c>
    </row>
    <row r="8" ht="31.5" customHeight="1">
      <c r="B8" s="224" t="inlineStr">
        <is>
          <t>Сопоставимый уровень цен: 4 кв. 2016</t>
        </is>
      </c>
    </row>
    <row r="9" ht="15.75" customHeight="1">
      <c r="B9" s="224" t="inlineStr">
        <is>
          <t>Единица измерения  — 1 ед</t>
        </is>
      </c>
    </row>
    <row r="10">
      <c r="B10" s="224" t="n"/>
    </row>
    <row r="11">
      <c r="B11" s="227" t="inlineStr">
        <is>
          <t>№ п/п</t>
        </is>
      </c>
      <c r="C11" s="227" t="inlineStr">
        <is>
          <t>Параметр</t>
        </is>
      </c>
      <c r="D11" s="227" t="inlineStr">
        <is>
          <t xml:space="preserve">Объект-представитель </t>
        </is>
      </c>
      <c r="E11" s="152" t="n"/>
    </row>
    <row r="12" ht="96.75" customHeight="1">
      <c r="B12" s="227" t="n">
        <v>1</v>
      </c>
      <c r="C12" s="147" t="inlineStr">
        <is>
          <t>Наименование объекта-представителя</t>
        </is>
      </c>
      <c r="D12" s="227" t="inlineStr">
        <is>
          <t>КВЛ 330 кВ Ленинградская АЭС -2-Пулковская-Южная</t>
        </is>
      </c>
    </row>
    <row r="13">
      <c r="B13" s="227" t="n">
        <v>2</v>
      </c>
      <c r="C13" s="147" t="inlineStr">
        <is>
          <t>Наименование субъекта Российской Федерации</t>
        </is>
      </c>
      <c r="D13" s="227" t="inlineStr">
        <is>
          <t>Ленинградская область</t>
        </is>
      </c>
    </row>
    <row r="14">
      <c r="B14" s="227" t="n">
        <v>3</v>
      </c>
      <c r="C14" s="147" t="inlineStr">
        <is>
          <t>Климатический район и подрайон</t>
        </is>
      </c>
      <c r="D14" s="227" t="inlineStr">
        <is>
          <t>IIВ</t>
        </is>
      </c>
    </row>
    <row r="15">
      <c r="B15" s="227" t="n">
        <v>4</v>
      </c>
      <c r="C15" s="147" t="inlineStr">
        <is>
          <t>Мощность объекта</t>
        </is>
      </c>
      <c r="D15" s="227" t="n">
        <v>1</v>
      </c>
    </row>
    <row r="16" ht="116.25" customHeight="1">
      <c r="B16" s="227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7" t="inlineStr">
        <is>
          <t>Муфта концевая 330 кВ сечением 1400 мм2</t>
        </is>
      </c>
    </row>
    <row r="17" ht="79.5" customHeight="1">
      <c r="B17" s="227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9">
        <f>SUM(D18:D21)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89" t="n">
        <v>1972.6404629167</v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27" t="n"/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27" t="n"/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27" t="n"/>
    </row>
    <row r="22">
      <c r="B22" s="227" t="n">
        <v>7</v>
      </c>
      <c r="C22" s="150" t="inlineStr">
        <is>
          <t>Сопоставимый уровень цен</t>
        </is>
      </c>
      <c r="D22" s="227" t="inlineStr">
        <is>
          <t>4 кв. 2016</t>
        </is>
      </c>
      <c r="E22" s="148" t="n"/>
    </row>
    <row r="23" ht="123" customHeight="1">
      <c r="B23" s="227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9">
        <f>D17</f>
        <v/>
      </c>
      <c r="E23" s="167" t="n"/>
    </row>
    <row r="24" ht="60.75" customHeight="1">
      <c r="B24" s="227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89">
        <f>D23/D15</f>
        <v/>
      </c>
      <c r="E24" s="148" t="n"/>
    </row>
    <row r="25" ht="48" customHeight="1">
      <c r="B25" s="227" t="n">
        <v>10</v>
      </c>
      <c r="C25" s="147" t="inlineStr">
        <is>
          <t>Примечание</t>
        </is>
      </c>
      <c r="D25" s="227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2" t="inlineStr">
        <is>
          <t>Приложение № 2</t>
        </is>
      </c>
      <c r="K3" s="144" t="n"/>
    </row>
    <row r="4">
      <c r="B4" s="223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4">
        <f>'Прил.1 Сравнит табл'!B7:D7</f>
        <v/>
      </c>
    </row>
    <row r="7">
      <c r="B7" s="224">
        <f>'Прил.1 Сравнит табл'!B9:D9</f>
        <v/>
      </c>
    </row>
    <row r="8" ht="18.75" customHeight="1">
      <c r="B8" s="118" t="n"/>
    </row>
    <row r="9" ht="15.75" customHeight="1">
      <c r="B9" s="227" t="inlineStr">
        <is>
          <t>№ п/п</t>
        </is>
      </c>
      <c r="C9" s="22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7" t="inlineStr">
        <is>
          <t>Объект-представитель 1</t>
        </is>
      </c>
      <c r="E9" s="305" t="n"/>
      <c r="F9" s="305" t="n"/>
      <c r="G9" s="305" t="n"/>
      <c r="H9" s="305" t="n"/>
      <c r="I9" s="305" t="n"/>
      <c r="J9" s="306" t="n"/>
    </row>
    <row r="10" ht="15.75" customHeight="1">
      <c r="B10" s="307" t="n"/>
      <c r="C10" s="307" t="n"/>
      <c r="D10" s="227" t="inlineStr">
        <is>
          <t>Номер сметы</t>
        </is>
      </c>
      <c r="E10" s="227" t="inlineStr">
        <is>
          <t>Наименование сметы</t>
        </is>
      </c>
      <c r="F10" s="227" t="inlineStr">
        <is>
          <t>Сметная стоимость в уровне цен 4 кв. 2016 г., тыс. руб.</t>
        </is>
      </c>
      <c r="G10" s="305" t="n"/>
      <c r="H10" s="305" t="n"/>
      <c r="I10" s="305" t="n"/>
      <c r="J10" s="306" t="n"/>
    </row>
    <row r="11" ht="31.5" customHeight="1">
      <c r="B11" s="308" t="n"/>
      <c r="C11" s="308" t="n"/>
      <c r="D11" s="308" t="n"/>
      <c r="E11" s="308" t="n"/>
      <c r="F11" s="227" t="inlineStr">
        <is>
          <t>Строительные работы</t>
        </is>
      </c>
      <c r="G11" s="227" t="inlineStr">
        <is>
          <t>Монтажные работы</t>
        </is>
      </c>
      <c r="H11" s="227" t="inlineStr">
        <is>
          <t>Оборудование</t>
        </is>
      </c>
      <c r="I11" s="227" t="inlineStr">
        <is>
          <t>Прочее</t>
        </is>
      </c>
      <c r="J11" s="227" t="inlineStr">
        <is>
          <t>Всего</t>
        </is>
      </c>
    </row>
    <row r="12" ht="91.5" customHeight="1">
      <c r="B12" s="190" t="n">
        <v>1</v>
      </c>
      <c r="C12" s="160" t="inlineStr">
        <is>
          <t>Муфта концевая 330 кВ сечением 1400 мм2</t>
        </is>
      </c>
      <c r="D12" s="191" t="inlineStr">
        <is>
          <t>02-04-03</t>
        </is>
      </c>
      <c r="E12" s="147" t="inlineStr">
        <is>
          <t xml:space="preserve">Приобретение и монтаж кабельных муфт КВЛ ЛАЭС-2 - ПС Пулковская (Лен.обл.) </t>
        </is>
      </c>
      <c r="F12" s="192" t="n"/>
      <c r="G12" s="192" t="n">
        <v>1972.6404629167</v>
      </c>
      <c r="H12" s="192" t="n"/>
      <c r="I12" s="192" t="n"/>
      <c r="J12" s="193" t="n">
        <v>1972.6404629167</v>
      </c>
      <c r="K12" s="194" t="n"/>
      <c r="L12" s="194" t="n"/>
    </row>
    <row r="13" ht="15" customHeight="1">
      <c r="B13" s="226" t="inlineStr">
        <is>
          <t>Всего по объекту:</t>
        </is>
      </c>
      <c r="C13" s="305" t="n"/>
      <c r="D13" s="305" t="n"/>
      <c r="E13" s="306" t="n"/>
      <c r="F13" s="195" t="n"/>
      <c r="G13" s="195" t="n">
        <v>1972.6404629167</v>
      </c>
      <c r="H13" s="195" t="n"/>
      <c r="I13" s="195" t="n"/>
      <c r="J13" s="195" t="n">
        <v>1972.6404629167</v>
      </c>
      <c r="K13" s="194" t="n"/>
      <c r="L13" s="194" t="n"/>
    </row>
    <row r="14" ht="15.75" customHeight="1">
      <c r="B14" s="226" t="inlineStr">
        <is>
          <t>Всего по объекту в сопоставимом уровне цен 4 кв. 2016 г. :</t>
        </is>
      </c>
      <c r="C14" s="305" t="n"/>
      <c r="D14" s="305" t="n"/>
      <c r="E14" s="306" t="n"/>
      <c r="F14" s="195" t="n"/>
      <c r="G14" s="195" t="n">
        <v>1972.6404629167</v>
      </c>
      <c r="H14" s="195" t="n"/>
      <c r="I14" s="195" t="n"/>
      <c r="J14" s="195" t="n">
        <v>1972.6404629167</v>
      </c>
      <c r="L14" s="194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28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2" t="inlineStr">
        <is>
          <t xml:space="preserve">Приложение № 3 </t>
        </is>
      </c>
    </row>
    <row r="3">
      <c r="A3" s="223" t="inlineStr">
        <is>
          <t>Объектная ресурсная ведомость</t>
        </is>
      </c>
    </row>
    <row r="4" ht="18.75" customHeight="1">
      <c r="A4" s="176" t="n"/>
      <c r="B4" s="176" t="n"/>
      <c r="C4" s="22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4" t="n"/>
    </row>
    <row r="6">
      <c r="A6" s="228" t="inlineStr">
        <is>
          <t>Наименование разрабатываемого показателя УНЦ -  Муфта концевая 330 кВ сечением 1400 мм2</t>
        </is>
      </c>
    </row>
    <row r="7">
      <c r="A7" s="228" t="n"/>
      <c r="B7" s="228" t="n"/>
      <c r="C7" s="228" t="n"/>
      <c r="D7" s="228" t="n"/>
      <c r="E7" s="228" t="n"/>
      <c r="F7" s="228" t="n"/>
      <c r="G7" s="228" t="n"/>
      <c r="H7" s="228" t="n"/>
    </row>
    <row r="8" ht="38.25" customHeight="1">
      <c r="A8" s="227" t="inlineStr">
        <is>
          <t>п/п</t>
        </is>
      </c>
      <c r="B8" s="227" t="inlineStr">
        <is>
          <t>№ЛСР</t>
        </is>
      </c>
      <c r="C8" s="227" t="inlineStr">
        <is>
          <t>Код ресурса</t>
        </is>
      </c>
      <c r="D8" s="227" t="inlineStr">
        <is>
          <t>Наименование ресурса</t>
        </is>
      </c>
      <c r="E8" s="227" t="inlineStr">
        <is>
          <t>Ед. изм.</t>
        </is>
      </c>
      <c r="F8" s="227" t="inlineStr">
        <is>
          <t>Кол-во единиц по данным объекта-представителя</t>
        </is>
      </c>
      <c r="G8" s="227" t="inlineStr">
        <is>
          <t>Сметная стоимость в ценах на 01.01.2000 (руб.)</t>
        </is>
      </c>
      <c r="H8" s="306" t="n"/>
    </row>
    <row r="9" ht="40.5" customHeight="1">
      <c r="A9" s="308" t="n"/>
      <c r="B9" s="308" t="n"/>
      <c r="C9" s="308" t="n"/>
      <c r="D9" s="308" t="n"/>
      <c r="E9" s="308" t="n"/>
      <c r="F9" s="308" t="n"/>
      <c r="G9" s="227" t="inlineStr">
        <is>
          <t>на ед.изм.</t>
        </is>
      </c>
      <c r="H9" s="227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1" t="inlineStr">
        <is>
          <t>Затраты труда рабочих</t>
        </is>
      </c>
      <c r="B11" s="305" t="n"/>
      <c r="C11" s="305" t="n"/>
      <c r="D11" s="305" t="n"/>
      <c r="E11" s="306" t="n"/>
      <c r="F11" s="309">
        <f>SUM(F12:F12)</f>
        <v/>
      </c>
      <c r="G11" s="10" t="n"/>
      <c r="H11" s="309">
        <f>SUM(H12:H12)</f>
        <v/>
      </c>
    </row>
    <row r="12">
      <c r="A12" s="259" t="n">
        <v>1</v>
      </c>
      <c r="B12" s="159" t="n"/>
      <c r="C12" s="135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59" t="inlineStr">
        <is>
          <t>чел.-ч</t>
        </is>
      </c>
      <c r="F12" s="241" t="n">
        <v>1824</v>
      </c>
      <c r="G12" s="310" t="n">
        <v>9.619999999999999</v>
      </c>
      <c r="H12" s="169">
        <f>ROUND(F12*G12,2)</f>
        <v/>
      </c>
      <c r="M12" s="311" t="n"/>
    </row>
    <row r="13">
      <c r="A13" s="230" t="inlineStr">
        <is>
          <t>Затраты труда машинистов</t>
        </is>
      </c>
      <c r="B13" s="305" t="n"/>
      <c r="C13" s="305" t="n"/>
      <c r="D13" s="305" t="n"/>
      <c r="E13" s="306" t="n"/>
      <c r="F13" s="231" t="n"/>
      <c r="G13" s="157" t="n"/>
      <c r="H13" s="309">
        <f>H14</f>
        <v/>
      </c>
    </row>
    <row r="14">
      <c r="A14" s="259" t="n">
        <v>2</v>
      </c>
      <c r="B14" s="232" t="n"/>
      <c r="C14" s="178" t="n">
        <v>2</v>
      </c>
      <c r="D14" s="171" t="inlineStr">
        <is>
          <t>Затраты труда машинистов</t>
        </is>
      </c>
      <c r="E14" s="259" t="inlineStr">
        <is>
          <t>чел.-ч</t>
        </is>
      </c>
      <c r="F14" s="259" t="n">
        <v>5.04</v>
      </c>
      <c r="G14" s="169" t="n"/>
      <c r="H14" s="180" t="n">
        <v>63.26</v>
      </c>
    </row>
    <row r="15" customFormat="1" s="156">
      <c r="A15" s="231" t="inlineStr">
        <is>
          <t>Машины и механизмы</t>
        </is>
      </c>
      <c r="B15" s="305" t="n"/>
      <c r="C15" s="305" t="n"/>
      <c r="D15" s="305" t="n"/>
      <c r="E15" s="306" t="n"/>
      <c r="F15" s="231" t="n"/>
      <c r="G15" s="157" t="n"/>
      <c r="H15" s="309">
        <f>SUM(H16:H20)</f>
        <v/>
      </c>
    </row>
    <row r="16" ht="25.5" customHeight="1">
      <c r="A16" s="259" t="n">
        <v>3</v>
      </c>
      <c r="B16" s="232" t="n"/>
      <c r="C16" s="135" t="inlineStr">
        <is>
          <t>91.05.05-015</t>
        </is>
      </c>
      <c r="D16" s="240" t="inlineStr">
        <is>
          <t>Краны на автомобильном ходу, грузоподъемность 16 т</t>
        </is>
      </c>
      <c r="E16" s="241" t="inlineStr">
        <is>
          <t>маш.час</t>
        </is>
      </c>
      <c r="F16" s="241" t="n">
        <v>2.52</v>
      </c>
      <c r="G16" s="243" t="n">
        <v>115.4</v>
      </c>
      <c r="H16" s="169">
        <f>ROUND(F16*G16,2)</f>
        <v/>
      </c>
      <c r="I16" s="174" t="n"/>
      <c r="J16" s="174" t="n"/>
      <c r="L16" s="174" t="n"/>
    </row>
    <row r="17" customFormat="1" s="156">
      <c r="A17" s="259" t="n">
        <v>4</v>
      </c>
      <c r="B17" s="232" t="n"/>
      <c r="C17" s="135" t="inlineStr">
        <is>
          <t>91.14.02-001</t>
        </is>
      </c>
      <c r="D17" s="240" t="inlineStr">
        <is>
          <t>Автомобили бортовые, грузоподъемность до 5 т</t>
        </is>
      </c>
      <c r="E17" s="241" t="inlineStr">
        <is>
          <t>маш.час</t>
        </is>
      </c>
      <c r="F17" s="241" t="n">
        <v>2.52</v>
      </c>
      <c r="G17" s="243" t="n">
        <v>65.70999999999999</v>
      </c>
      <c r="H17" s="169">
        <f>ROUND(F17*G17,2)</f>
        <v/>
      </c>
      <c r="I17" s="174" t="n"/>
      <c r="J17" s="174" t="n"/>
      <c r="K17" s="183" t="n"/>
      <c r="L17" s="174" t="n"/>
    </row>
    <row r="18">
      <c r="A18" s="259" t="n">
        <v>5</v>
      </c>
      <c r="B18" s="232" t="n"/>
      <c r="C18" s="135" t="inlineStr">
        <is>
          <t>91.19.12-021</t>
        </is>
      </c>
      <c r="D18" s="240" t="inlineStr">
        <is>
          <t>Насосы вакуумные 3,6 м3/мин</t>
        </is>
      </c>
      <c r="E18" s="241" t="inlineStr">
        <is>
          <t>маш.час</t>
        </is>
      </c>
      <c r="F18" s="241" t="n">
        <v>16.64</v>
      </c>
      <c r="G18" s="243" t="n">
        <v>6.28</v>
      </c>
      <c r="H18" s="169">
        <f>ROUND(F18*G18,2)</f>
        <v/>
      </c>
      <c r="I18" s="174" t="n"/>
      <c r="J18" s="174" t="n"/>
      <c r="L18" s="174" t="n"/>
    </row>
    <row r="19">
      <c r="A19" s="259" t="n">
        <v>6</v>
      </c>
      <c r="B19" s="232" t="n"/>
      <c r="C19" s="135" t="inlineStr">
        <is>
          <t>91.21.16-012</t>
        </is>
      </c>
      <c r="D19" s="240" t="inlineStr">
        <is>
          <t>Прессы гидравлические с электроприводом</t>
        </is>
      </c>
      <c r="E19" s="241" t="inlineStr">
        <is>
          <t>маш.час</t>
        </is>
      </c>
      <c r="F19" s="241" t="n">
        <v>63.04</v>
      </c>
      <c r="G19" s="243" t="n">
        <v>1.11</v>
      </c>
      <c r="H19" s="169">
        <f>ROUND(F19*G19,2)</f>
        <v/>
      </c>
      <c r="I19" s="174" t="n"/>
      <c r="J19" s="174" t="n"/>
      <c r="L19" s="174" t="n"/>
    </row>
    <row r="20" ht="25.5" customHeight="1">
      <c r="A20" s="259" t="n">
        <v>7</v>
      </c>
      <c r="B20" s="232" t="n"/>
      <c r="C20" s="135" t="inlineStr">
        <is>
          <t>91.17.04-233</t>
        </is>
      </c>
      <c r="D20" s="240" t="inlineStr">
        <is>
          <t>Установки для сварки ручной дуговой (постоянного тока)</t>
        </is>
      </c>
      <c r="E20" s="241" t="inlineStr">
        <is>
          <t>маш.час</t>
        </is>
      </c>
      <c r="F20" s="241" t="n">
        <v>5.94</v>
      </c>
      <c r="G20" s="243" t="n">
        <v>8.1</v>
      </c>
      <c r="H20" s="169">
        <f>ROUND(F20*G20,2)</f>
        <v/>
      </c>
      <c r="I20" s="174" t="n"/>
      <c r="J20" s="174" t="n"/>
      <c r="L20" s="174" t="n"/>
    </row>
    <row r="21">
      <c r="A21" s="231" t="inlineStr">
        <is>
          <t>Материалы</t>
        </is>
      </c>
      <c r="B21" s="305" t="n"/>
      <c r="C21" s="305" t="n"/>
      <c r="D21" s="305" t="n"/>
      <c r="E21" s="306" t="n"/>
      <c r="F21" s="231" t="n"/>
      <c r="G21" s="157" t="n"/>
      <c r="H21" s="309">
        <f>SUM(H22:H39)</f>
        <v/>
      </c>
    </row>
    <row r="22">
      <c r="A22" s="185" t="n">
        <v>8</v>
      </c>
      <c r="B22" s="185" t="n"/>
      <c r="C22" s="259" t="inlineStr">
        <is>
          <t>Прайс из СД ОП</t>
        </is>
      </c>
      <c r="D22" s="184" t="inlineStr">
        <is>
          <t>Муфта концевая 330 кВ сечением 1400 мм2</t>
        </is>
      </c>
      <c r="E22" s="259" t="inlineStr">
        <is>
          <t>шт</t>
        </is>
      </c>
      <c r="F22" s="259" t="n">
        <v>6</v>
      </c>
      <c r="G22" s="184" t="n">
        <v>1412300.68</v>
      </c>
      <c r="H22" s="169" t="n">
        <v>8473804.08</v>
      </c>
    </row>
    <row r="23">
      <c r="A23" s="172" t="n">
        <v>9</v>
      </c>
      <c r="B23" s="232" t="n"/>
      <c r="C23" s="135" t="inlineStr">
        <is>
          <t>01.7.03.04-0001</t>
        </is>
      </c>
      <c r="D23" s="240" t="inlineStr">
        <is>
          <t>Электроэнергия</t>
        </is>
      </c>
      <c r="E23" s="241" t="inlineStr">
        <is>
          <t>кВт-ч</t>
        </is>
      </c>
      <c r="F23" s="241" t="n">
        <v>4168.32</v>
      </c>
      <c r="G23" s="243" t="n">
        <v>0.4</v>
      </c>
      <c r="H23" s="169" t="n">
        <v>1667.33</v>
      </c>
      <c r="I23" s="166" t="n"/>
      <c r="J23" s="174" t="n"/>
      <c r="K23" s="174" t="n"/>
    </row>
    <row r="24">
      <c r="A24" s="185" t="n">
        <v>10</v>
      </c>
      <c r="B24" s="232" t="n"/>
      <c r="C24" s="135" t="inlineStr">
        <is>
          <t>01.7.20.08-0102</t>
        </is>
      </c>
      <c r="D24" s="240" t="inlineStr">
        <is>
          <t>Миткаль суровый</t>
        </is>
      </c>
      <c r="E24" s="241" t="inlineStr">
        <is>
          <t>10 м</t>
        </is>
      </c>
      <c r="F24" s="241" t="n">
        <v>12</v>
      </c>
      <c r="G24" s="243" t="n">
        <v>73.65000000000001</v>
      </c>
      <c r="H24" s="169" t="n">
        <v>883.8</v>
      </c>
      <c r="I24" s="166" t="n"/>
      <c r="J24" s="174" t="n"/>
      <c r="K24" s="174" t="n"/>
    </row>
    <row r="25">
      <c r="A25" s="172" t="n">
        <v>11</v>
      </c>
      <c r="B25" s="232" t="n"/>
      <c r="C25" s="135" t="inlineStr">
        <is>
          <t>01.3.04.08-0025</t>
        </is>
      </c>
      <c r="D25" s="240" t="inlineStr">
        <is>
          <t>Масло кабельное</t>
        </is>
      </c>
      <c r="E25" s="241" t="inlineStr">
        <is>
          <t>кг</t>
        </is>
      </c>
      <c r="F25" s="241" t="n">
        <v>96</v>
      </c>
      <c r="G25" s="243" t="n">
        <v>8.85</v>
      </c>
      <c r="H25" s="169" t="n">
        <v>849.6</v>
      </c>
      <c r="I25" s="166" t="n"/>
      <c r="J25" s="174" t="n"/>
      <c r="K25" s="174" t="n"/>
    </row>
    <row r="26">
      <c r="A26" s="185" t="n">
        <v>12</v>
      </c>
      <c r="B26" s="232" t="n"/>
      <c r="C26" s="135" t="inlineStr">
        <is>
          <t>01.3.02.01-0002</t>
        </is>
      </c>
      <c r="D26" s="240" t="inlineStr">
        <is>
          <t>Азот газообразный технический</t>
        </is>
      </c>
      <c r="E26" s="241" t="inlineStr">
        <is>
          <t>м3</t>
        </is>
      </c>
      <c r="F26" s="241" t="n">
        <v>90</v>
      </c>
      <c r="G26" s="243" t="n">
        <v>6.21</v>
      </c>
      <c r="H26" s="169" t="n">
        <v>558.9</v>
      </c>
      <c r="I26" s="166" t="n"/>
      <c r="J26" s="174" t="n"/>
      <c r="K26" s="174" t="n"/>
    </row>
    <row r="27">
      <c r="A27" s="172" t="n">
        <v>13</v>
      </c>
      <c r="B27" s="232" t="n"/>
      <c r="C27" s="135" t="inlineStr">
        <is>
          <t>01.3.04.08-0024</t>
        </is>
      </c>
      <c r="D27" s="240" t="inlineStr">
        <is>
          <t>Масло изоляционное</t>
        </is>
      </c>
      <c r="E27" s="241" t="inlineStr">
        <is>
          <t>кг</t>
        </is>
      </c>
      <c r="F27" s="241" t="n">
        <v>80</v>
      </c>
      <c r="G27" s="243" t="n">
        <v>3.27</v>
      </c>
      <c r="H27" s="169" t="n">
        <v>261.6</v>
      </c>
      <c r="I27" s="166" t="n"/>
      <c r="J27" s="174" t="n"/>
      <c r="K27" s="174" t="n"/>
    </row>
    <row r="28" ht="25.5" customHeight="1">
      <c r="A28" s="185" t="n">
        <v>14</v>
      </c>
      <c r="B28" s="232" t="n"/>
      <c r="C28" s="135" t="inlineStr">
        <is>
          <t>11.1.03.05-0085</t>
        </is>
      </c>
      <c r="D28" s="240" t="inlineStr">
        <is>
          <t>Доска необрезная, хвойных пород, длина 4-6,5 м, все ширины, толщина 44 мм и более, сорт III</t>
        </is>
      </c>
      <c r="E28" s="241" t="inlineStr">
        <is>
          <t>м3</t>
        </is>
      </c>
      <c r="F28" s="241" t="n">
        <v>0.28</v>
      </c>
      <c r="G28" s="243" t="n">
        <v>684</v>
      </c>
      <c r="H28" s="169" t="n">
        <v>191.52</v>
      </c>
      <c r="I28" s="166" t="n"/>
      <c r="J28" s="174" t="n"/>
      <c r="K28" s="174" t="n"/>
    </row>
    <row r="29">
      <c r="A29" s="172" t="n">
        <v>15</v>
      </c>
      <c r="B29" s="232" t="n"/>
      <c r="C29" s="135" t="inlineStr">
        <is>
          <t>01.3.02.08-0001</t>
        </is>
      </c>
      <c r="D29" s="240" t="inlineStr">
        <is>
          <t>Кислород газообразный технический</t>
        </is>
      </c>
      <c r="E29" s="241" t="inlineStr">
        <is>
          <t>м3</t>
        </is>
      </c>
      <c r="F29" s="241" t="n">
        <v>24</v>
      </c>
      <c r="G29" s="243" t="n">
        <v>6.22</v>
      </c>
      <c r="H29" s="169" t="n">
        <v>149.28</v>
      </c>
      <c r="I29" s="166" t="n"/>
      <c r="J29" s="174" t="n"/>
      <c r="K29" s="174" t="n"/>
    </row>
    <row r="30" ht="25.5" customHeight="1">
      <c r="A30" s="185" t="n">
        <v>16</v>
      </c>
      <c r="B30" s="232" t="n"/>
      <c r="C30" s="135" t="inlineStr">
        <is>
          <t>10.3.02.03-0011</t>
        </is>
      </c>
      <c r="D30" s="240" t="inlineStr">
        <is>
          <t>Припои оловянно-свинцовые бессурьмянистые, марка ПОС30</t>
        </is>
      </c>
      <c r="E30" s="241" t="inlineStr">
        <is>
          <t>т</t>
        </is>
      </c>
      <c r="F30" s="241" t="n">
        <v>0.002</v>
      </c>
      <c r="G30" s="243" t="n">
        <v>68050</v>
      </c>
      <c r="H30" s="169" t="n">
        <v>136.1</v>
      </c>
      <c r="I30" s="166" t="n"/>
      <c r="J30" s="174" t="n"/>
      <c r="K30" s="174" t="n"/>
    </row>
    <row r="31" ht="25.5" customHeight="1">
      <c r="A31" s="172" t="n">
        <v>17</v>
      </c>
      <c r="B31" s="232" t="n"/>
      <c r="C31" s="135" t="inlineStr">
        <is>
          <t>01.1.02.02-0022</t>
        </is>
      </c>
      <c r="D31" s="240" t="inlineStr">
        <is>
          <t>Бумага асбестовая электроизоляционная БЭ, толщина 0,2 мм</t>
        </is>
      </c>
      <c r="E31" s="241" t="inlineStr">
        <is>
          <t>т</t>
        </is>
      </c>
      <c r="F31" s="241" t="n">
        <v>0.008</v>
      </c>
      <c r="G31" s="243" t="n">
        <v>11549</v>
      </c>
      <c r="H31" s="169" t="n">
        <v>92.39</v>
      </c>
      <c r="I31" s="166" t="n"/>
      <c r="J31" s="174" t="n"/>
      <c r="K31" s="174" t="n"/>
    </row>
    <row r="32">
      <c r="A32" s="185" t="n">
        <v>18</v>
      </c>
      <c r="B32" s="232" t="n"/>
      <c r="C32" s="135" t="inlineStr">
        <is>
          <t>25.1.01.04-0031</t>
        </is>
      </c>
      <c r="D32" s="240" t="inlineStr">
        <is>
          <t>Шпалы непропитанные для железных дорог, тип I</t>
        </is>
      </c>
      <c r="E32" s="241" t="inlineStr">
        <is>
          <t>шт</t>
        </is>
      </c>
      <c r="F32" s="241" t="n">
        <v>0.28</v>
      </c>
      <c r="G32" s="243" t="n">
        <v>266.67</v>
      </c>
      <c r="H32" s="169" t="n">
        <v>74.67</v>
      </c>
      <c r="I32" s="166" t="n"/>
      <c r="J32" s="174" t="n"/>
      <c r="K32" s="174" t="n"/>
    </row>
    <row r="33">
      <c r="A33" s="172" t="n">
        <v>19</v>
      </c>
      <c r="B33" s="232" t="n"/>
      <c r="C33" s="135" t="inlineStr">
        <is>
          <t>01.7.11.07-0034</t>
        </is>
      </c>
      <c r="D33" s="240" t="inlineStr">
        <is>
          <t>Электроды сварочные Э42А, диаметр 4 мм</t>
        </is>
      </c>
      <c r="E33" s="241" t="inlineStr">
        <is>
          <t>кг</t>
        </is>
      </c>
      <c r="F33" s="241" t="n">
        <v>6.4</v>
      </c>
      <c r="G33" s="243" t="n">
        <v>10.57</v>
      </c>
      <c r="H33" s="169" t="n">
        <v>67.65000000000001</v>
      </c>
      <c r="I33" s="166" t="n"/>
      <c r="J33" s="174" t="n"/>
      <c r="K33" s="174" t="n"/>
    </row>
    <row r="34">
      <c r="A34" s="185" t="n">
        <v>20</v>
      </c>
      <c r="B34" s="232" t="n"/>
      <c r="C34" s="135" t="inlineStr">
        <is>
          <t>01.3.02.09-0022</t>
        </is>
      </c>
      <c r="D34" s="240" t="inlineStr">
        <is>
          <t>Пропан-бутан смесь техническая</t>
        </is>
      </c>
      <c r="E34" s="241" t="inlineStr">
        <is>
          <t>кг</t>
        </is>
      </c>
      <c r="F34" s="241" t="n">
        <v>8</v>
      </c>
      <c r="G34" s="243" t="n">
        <v>6.09</v>
      </c>
      <c r="H34" s="169" t="n">
        <v>48.72</v>
      </c>
      <c r="I34" s="166" t="n"/>
      <c r="J34" s="174" t="n"/>
      <c r="K34" s="174" t="n"/>
    </row>
    <row r="35" ht="25.5" customHeight="1">
      <c r="A35" s="172" t="n">
        <v>21</v>
      </c>
      <c r="B35" s="232" t="n"/>
      <c r="C35" s="135" t="inlineStr">
        <is>
          <t>10.2.02.08-0001</t>
        </is>
      </c>
      <c r="D35" s="240" t="inlineStr">
        <is>
          <t>Проволока медная, круглая, мягкая, электротехническая, диаметр 1,0-3,0 мм и выше</t>
        </is>
      </c>
      <c r="E35" s="241" t="inlineStr">
        <is>
          <t>т</t>
        </is>
      </c>
      <c r="F35" s="241" t="n">
        <v>0.0012</v>
      </c>
      <c r="G35" s="243" t="n">
        <v>37517</v>
      </c>
      <c r="H35" s="169" t="n">
        <v>45.02</v>
      </c>
      <c r="I35" s="166" t="n"/>
      <c r="J35" s="174" t="n"/>
      <c r="K35" s="174" t="n"/>
    </row>
    <row r="36">
      <c r="A36" s="185" t="n">
        <v>22</v>
      </c>
      <c r="B36" s="232" t="n"/>
      <c r="C36" s="135" t="inlineStr">
        <is>
          <t>01.7.07.12-0022</t>
        </is>
      </c>
      <c r="D36" s="240" t="inlineStr">
        <is>
          <t>Пленка полиэтиленовая, толщина 0,2-0,5 мм</t>
        </is>
      </c>
      <c r="E36" s="241" t="inlineStr">
        <is>
          <t>м2</t>
        </is>
      </c>
      <c r="F36" s="241" t="n">
        <v>3.066</v>
      </c>
      <c r="G36" s="243" t="n">
        <v>12.19</v>
      </c>
      <c r="H36" s="169" t="n">
        <v>37.37</v>
      </c>
      <c r="I36" s="166" t="n"/>
      <c r="J36" s="174" t="n"/>
      <c r="K36" s="174" t="n"/>
    </row>
    <row r="37">
      <c r="A37" s="172" t="n">
        <v>23</v>
      </c>
      <c r="B37" s="232" t="n"/>
      <c r="C37" s="135" t="inlineStr">
        <is>
          <t>01.3.01.07-0009</t>
        </is>
      </c>
      <c r="D37" s="240" t="inlineStr">
        <is>
          <t>Спирт этиловый ректификованный технический, сорт I</t>
        </is>
      </c>
      <c r="E37" s="241" t="inlineStr">
        <is>
          <t>кг</t>
        </is>
      </c>
      <c r="F37" s="241" t="n">
        <v>0.96</v>
      </c>
      <c r="G37" s="243" t="n">
        <v>38.89</v>
      </c>
      <c r="H37" s="169" t="n">
        <v>37.33</v>
      </c>
      <c r="I37" s="166" t="n"/>
      <c r="J37" s="174" t="n"/>
      <c r="K37" s="174" t="n"/>
    </row>
    <row r="38">
      <c r="A38" s="185" t="n">
        <v>24</v>
      </c>
      <c r="B38" s="232" t="n"/>
      <c r="C38" s="135" t="inlineStr">
        <is>
          <t>01.3.01.01-0001</t>
        </is>
      </c>
      <c r="D38" s="240" t="inlineStr">
        <is>
          <t>Бензин авиационный Б-70</t>
        </is>
      </c>
      <c r="E38" s="241" t="inlineStr">
        <is>
          <t>т</t>
        </is>
      </c>
      <c r="F38" s="241" t="n">
        <v>0.008</v>
      </c>
      <c r="G38" s="243" t="n">
        <v>4488.4</v>
      </c>
      <c r="H38" s="169" t="n">
        <v>35.91</v>
      </c>
      <c r="I38" s="166" t="n"/>
      <c r="J38" s="174" t="n"/>
      <c r="K38" s="174" t="n"/>
    </row>
    <row r="39" ht="25.5" customHeight="1">
      <c r="A39" s="172" t="n">
        <v>25</v>
      </c>
      <c r="B39" s="232" t="n"/>
      <c r="C39" s="135" t="inlineStr">
        <is>
          <t>01.7.06.05-0041</t>
        </is>
      </c>
      <c r="D39" s="240" t="inlineStr">
        <is>
          <t>Лента изоляционная прорезиненная односторонняя, ширина 20 мм, толщина 0,25-0,35 мм</t>
        </is>
      </c>
      <c r="E39" s="241" t="inlineStr">
        <is>
          <t>кг</t>
        </is>
      </c>
      <c r="F39" s="241" t="n">
        <v>0.8</v>
      </c>
      <c r="G39" s="243" t="n">
        <v>30.4</v>
      </c>
      <c r="H39" s="169" t="n">
        <v>24.32</v>
      </c>
      <c r="I39" s="166" t="n"/>
      <c r="J39" s="174" t="n"/>
      <c r="K39" s="174" t="n"/>
    </row>
    <row r="41">
      <c r="B41" s="143" t="inlineStr">
        <is>
          <t>Составил ______________________     А.Р. Маркова</t>
        </is>
      </c>
    </row>
    <row r="42">
      <c r="B42" s="144" t="inlineStr">
        <is>
          <t xml:space="preserve">                         (подпись, инициалы, фамилия)</t>
        </is>
      </c>
    </row>
    <row r="44">
      <c r="B44" s="143" t="inlineStr">
        <is>
          <t>Проверил ______________________        А.В. Костянецкая</t>
        </is>
      </c>
    </row>
    <row r="45">
      <c r="B45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2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1" t="inlineStr">
        <is>
          <t>Наименование разрабатываемого показателя УНЦ — Муфта концевая 330 кВ сечением 1400 мм2</t>
        </is>
      </c>
    </row>
    <row r="8">
      <c r="B8" s="234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1" t="inlineStr">
        <is>
          <t>Наименование</t>
        </is>
      </c>
      <c r="C10" s="241" t="inlineStr">
        <is>
          <t>Сметная стоимость в ценах на 01.01.2023
 (руб.)</t>
        </is>
      </c>
      <c r="D10" s="241" t="inlineStr">
        <is>
          <t>Удельный вес, 
(в СМР)</t>
        </is>
      </c>
      <c r="E10" s="24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12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55" workbookViewId="0">
      <selection activeCell="D68" sqref="D68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2" t="inlineStr">
        <is>
          <t>Расчет стоимости СМР и оборудования</t>
        </is>
      </c>
    </row>
    <row r="5" ht="12.75" customFormat="1" customHeight="1" s="4">
      <c r="A5" s="212" t="n"/>
      <c r="B5" s="212" t="n"/>
      <c r="C5" s="262" t="n"/>
      <c r="D5" s="212" t="n"/>
      <c r="E5" s="212" t="n"/>
      <c r="F5" s="212" t="n"/>
      <c r="G5" s="212" t="n"/>
      <c r="H5" s="212" t="n"/>
      <c r="I5" s="212" t="n"/>
      <c r="J5" s="212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3" t="inlineStr">
        <is>
          <t>Муфта концевая 330 кВ сечением 1400 мм2</t>
        </is>
      </c>
    </row>
    <row r="7" ht="12.75" customFormat="1" customHeight="1" s="4">
      <c r="A7" s="215" t="inlineStr">
        <is>
          <t>Единица измерения  — 1 ед</t>
        </is>
      </c>
      <c r="I7" s="221" t="n"/>
      <c r="J7" s="221" t="n"/>
    </row>
    <row r="8" ht="13.5" customFormat="1" customHeight="1" s="4">
      <c r="A8" s="215" t="n"/>
    </row>
    <row r="9" ht="13.15" customFormat="1" customHeight="1" s="4"/>
    <row r="10" ht="27" customHeight="1">
      <c r="A10" s="241" t="inlineStr">
        <is>
          <t>№ пп.</t>
        </is>
      </c>
      <c r="B10" s="241" t="inlineStr">
        <is>
          <t>Код ресурса</t>
        </is>
      </c>
      <c r="C10" s="241" t="inlineStr">
        <is>
          <t>Наименование</t>
        </is>
      </c>
      <c r="D10" s="241" t="inlineStr">
        <is>
          <t>Ед. изм.</t>
        </is>
      </c>
      <c r="E10" s="241" t="inlineStr">
        <is>
          <t>Кол-во единиц по проектным данным</t>
        </is>
      </c>
      <c r="F10" s="241" t="inlineStr">
        <is>
          <t>Сметная стоимость в ценах на 01.01.2000 (руб.)</t>
        </is>
      </c>
      <c r="G10" s="306" t="n"/>
      <c r="H10" s="241" t="inlineStr">
        <is>
          <t>Удельный вес, %</t>
        </is>
      </c>
      <c r="I10" s="241" t="inlineStr">
        <is>
          <t>Сметная стоимость в ценах на 01.01.2023 (руб.)</t>
        </is>
      </c>
      <c r="J10" s="306" t="n"/>
      <c r="M10" s="12" t="n"/>
      <c r="N10" s="12" t="n"/>
    </row>
    <row r="11" ht="28.5" customHeight="1">
      <c r="A11" s="308" t="n"/>
      <c r="B11" s="308" t="n"/>
      <c r="C11" s="308" t="n"/>
      <c r="D11" s="308" t="n"/>
      <c r="E11" s="308" t="n"/>
      <c r="F11" s="241" t="inlineStr">
        <is>
          <t>на ед. изм.</t>
        </is>
      </c>
      <c r="G11" s="241" t="inlineStr">
        <is>
          <t>общая</t>
        </is>
      </c>
      <c r="H11" s="308" t="n"/>
      <c r="I11" s="241" t="inlineStr">
        <is>
          <t>на ед. изм.</t>
        </is>
      </c>
      <c r="J11" s="241" t="inlineStr">
        <is>
          <t>общая</t>
        </is>
      </c>
      <c r="M11" s="12" t="n"/>
      <c r="N11" s="12" t="n"/>
    </row>
    <row r="12">
      <c r="A12" s="241" t="n">
        <v>1</v>
      </c>
      <c r="B12" s="241" t="n">
        <v>2</v>
      </c>
      <c r="C12" s="241" t="n">
        <v>3</v>
      </c>
      <c r="D12" s="241" t="n">
        <v>4</v>
      </c>
      <c r="E12" s="241" t="n">
        <v>5</v>
      </c>
      <c r="F12" s="241" t="n">
        <v>6</v>
      </c>
      <c r="G12" s="241" t="n">
        <v>7</v>
      </c>
      <c r="H12" s="241" t="n">
        <v>8</v>
      </c>
      <c r="I12" s="236" t="n">
        <v>9</v>
      </c>
      <c r="J12" s="236" t="n">
        <v>10</v>
      </c>
      <c r="M12" s="12" t="n"/>
      <c r="N12" s="12" t="n"/>
    </row>
    <row r="13">
      <c r="A13" s="241" t="n"/>
      <c r="B13" s="230" t="inlineStr">
        <is>
          <t>Затраты труда рабочих-строителей</t>
        </is>
      </c>
      <c r="C13" s="305" t="n"/>
      <c r="D13" s="305" t="n"/>
      <c r="E13" s="305" t="n"/>
      <c r="F13" s="305" t="n"/>
      <c r="G13" s="305" t="n"/>
      <c r="H13" s="306" t="n"/>
      <c r="I13" s="125" t="n"/>
      <c r="J13" s="125" t="n"/>
    </row>
    <row r="14" ht="25.5" customHeight="1">
      <c r="A14" s="241" t="n">
        <v>1</v>
      </c>
      <c r="B14" s="135" t="inlineStr">
        <is>
          <t>1-4-0</t>
        </is>
      </c>
      <c r="C14" s="240" t="inlineStr">
        <is>
          <t>Затраты труда рабочих-строителей среднего разряда (4,0)</t>
        </is>
      </c>
      <c r="D14" s="241" t="inlineStr">
        <is>
          <t>чел.-ч.</t>
        </is>
      </c>
      <c r="E14" s="313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1" t="n"/>
      <c r="B15" s="241" t="n"/>
      <c r="C15" s="230" t="inlineStr">
        <is>
          <t>Итого по разделу "Затраты труда рабочих-строителей"</t>
        </is>
      </c>
      <c r="D15" s="241" t="inlineStr">
        <is>
          <t>чел.-ч.</t>
        </is>
      </c>
      <c r="E15" s="313">
        <f>SUM(E14:E14)</f>
        <v/>
      </c>
      <c r="F15" s="32" t="n"/>
      <c r="G15" s="32">
        <f>SUM(G14:G14)</f>
        <v/>
      </c>
      <c r="H15" s="244" t="n">
        <v>1</v>
      </c>
      <c r="I15" s="125" t="n"/>
      <c r="J15" s="32">
        <f>SUM(J14:J14)</f>
        <v/>
      </c>
    </row>
    <row r="16" ht="14.25" customFormat="1" customHeight="1" s="12">
      <c r="A16" s="241" t="n"/>
      <c r="B16" s="240" t="inlineStr">
        <is>
          <t>Затраты труда машинистов</t>
        </is>
      </c>
      <c r="C16" s="305" t="n"/>
      <c r="D16" s="305" t="n"/>
      <c r="E16" s="305" t="n"/>
      <c r="F16" s="305" t="n"/>
      <c r="G16" s="305" t="n"/>
      <c r="H16" s="306" t="n"/>
      <c r="I16" s="125" t="n"/>
      <c r="J16" s="125" t="n"/>
    </row>
    <row r="17" ht="14.25" customFormat="1" customHeight="1" s="12">
      <c r="A17" s="241" t="n">
        <v>2</v>
      </c>
      <c r="B17" s="241" t="n">
        <v>2</v>
      </c>
      <c r="C17" s="240" t="inlineStr">
        <is>
          <t>Затраты труда машинистов</t>
        </is>
      </c>
      <c r="D17" s="241" t="inlineStr">
        <is>
          <t>чел.-ч.</t>
        </is>
      </c>
      <c r="E17" s="313" t="n">
        <v>5.04</v>
      </c>
      <c r="F17" s="32">
        <f>G17/E17</f>
        <v/>
      </c>
      <c r="G17" s="32">
        <f>'Прил. 3'!H13</f>
        <v/>
      </c>
      <c r="H17" s="24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1" t="n"/>
      <c r="B18" s="230" t="inlineStr">
        <is>
          <t>Машины и механизмы</t>
        </is>
      </c>
      <c r="C18" s="305" t="n"/>
      <c r="D18" s="305" t="n"/>
      <c r="E18" s="305" t="n"/>
      <c r="F18" s="305" t="n"/>
      <c r="G18" s="305" t="n"/>
      <c r="H18" s="306" t="n"/>
      <c r="I18" s="125" t="n"/>
      <c r="J18" s="125" t="n"/>
    </row>
    <row r="19" ht="14.25" customFormat="1" customHeight="1" s="12">
      <c r="A19" s="241" t="n"/>
      <c r="B19" s="240" t="inlineStr">
        <is>
          <t>Основные машины и механизмы</t>
        </is>
      </c>
      <c r="C19" s="305" t="n"/>
      <c r="D19" s="305" t="n"/>
      <c r="E19" s="305" t="n"/>
      <c r="F19" s="305" t="n"/>
      <c r="G19" s="305" t="n"/>
      <c r="H19" s="306" t="n"/>
      <c r="I19" s="125" t="n"/>
      <c r="J19" s="125" t="n"/>
    </row>
    <row r="20" ht="25.5" customFormat="1" customHeight="1" s="12">
      <c r="A20" s="241" t="n">
        <v>3</v>
      </c>
      <c r="B20" s="135" t="inlineStr">
        <is>
          <t>91.05.05-015</t>
        </is>
      </c>
      <c r="C20" s="240" t="inlineStr">
        <is>
          <t>Краны на автомобильном ходу, грузоподъемность 16 т</t>
        </is>
      </c>
      <c r="D20" s="241" t="inlineStr">
        <is>
          <t>маш.час</t>
        </is>
      </c>
      <c r="E20" s="314" t="n">
        <v>2.52</v>
      </c>
      <c r="F20" s="243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1" t="n">
        <v>4</v>
      </c>
      <c r="B21" s="135" t="inlineStr">
        <is>
          <t>91.14.02-001</t>
        </is>
      </c>
      <c r="C21" s="240" t="inlineStr">
        <is>
          <t>Автомобили бортовые, грузоподъемность до 5 т</t>
        </is>
      </c>
      <c r="D21" s="241" t="inlineStr">
        <is>
          <t>маш.час</t>
        </is>
      </c>
      <c r="E21" s="314" t="n">
        <v>2.52</v>
      </c>
      <c r="F21" s="243" t="n">
        <v>65.70999999999999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1" t="n">
        <v>5</v>
      </c>
      <c r="B22" s="135" t="inlineStr">
        <is>
          <t>91.19.12-021</t>
        </is>
      </c>
      <c r="C22" s="240" t="inlineStr">
        <is>
          <t>Насосы вакуумные 3,6 м3/мин</t>
        </is>
      </c>
      <c r="D22" s="241" t="inlineStr">
        <is>
          <t>маш.час</t>
        </is>
      </c>
      <c r="E22" s="314" t="n">
        <v>16.64</v>
      </c>
      <c r="F22" s="243" t="n">
        <v>6.28</v>
      </c>
      <c r="G22" s="32">
        <f>ROUND(E22*F22,2)</f>
        <v/>
      </c>
      <c r="H22" s="128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41" t="n">
        <v>6</v>
      </c>
      <c r="B23" s="135" t="inlineStr">
        <is>
          <t>91.21.16-012</t>
        </is>
      </c>
      <c r="C23" s="240" t="inlineStr">
        <is>
          <t>Прессы гидравлические с электроприводом</t>
        </is>
      </c>
      <c r="D23" s="241" t="inlineStr">
        <is>
          <t>маш.час</t>
        </is>
      </c>
      <c r="E23" s="314" t="n">
        <v>63.04</v>
      </c>
      <c r="F23" s="243" t="n">
        <v>1.11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41" t="n"/>
      <c r="B24" s="241" t="n"/>
      <c r="C24" s="240" t="inlineStr">
        <is>
          <t>Итого основные машины и механизмы</t>
        </is>
      </c>
      <c r="D24" s="241" t="n"/>
      <c r="E24" s="313" t="n"/>
      <c r="F24" s="32" t="n"/>
      <c r="G24" s="32">
        <f>SUM(G20:G23)</f>
        <v/>
      </c>
      <c r="H24" s="244">
        <f>G24/G27</f>
        <v/>
      </c>
      <c r="I24" s="127" t="n"/>
      <c r="J24" s="32">
        <f>SUM(J20:J23)</f>
        <v/>
      </c>
    </row>
    <row r="25" hidden="1" outlineLevel="1" ht="25.5" customFormat="1" customHeight="1" s="12">
      <c r="A25" s="241" t="n">
        <v>7</v>
      </c>
      <c r="B25" s="135" t="inlineStr">
        <is>
          <t>91.17.04-233</t>
        </is>
      </c>
      <c r="C25" s="240" t="inlineStr">
        <is>
          <t>Установки для сварки ручной дуговой (постоянного тока)</t>
        </is>
      </c>
      <c r="D25" s="241" t="inlineStr">
        <is>
          <t>маш.час</t>
        </is>
      </c>
      <c r="E25" s="314" t="n">
        <v>5.94</v>
      </c>
      <c r="F25" s="243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41" t="n"/>
      <c r="B26" s="241" t="n"/>
      <c r="C26" s="240" t="inlineStr">
        <is>
          <t>Итого прочие машины и механизмы</t>
        </is>
      </c>
      <c r="D26" s="241" t="n"/>
      <c r="E26" s="242" t="n"/>
      <c r="F26" s="32" t="n"/>
      <c r="G26" s="127">
        <f>SUM(G25:G25)</f>
        <v/>
      </c>
      <c r="H26" s="128">
        <f>G26/G27</f>
        <v/>
      </c>
      <c r="I26" s="32" t="n"/>
      <c r="J26" s="32">
        <f>SUM(J25:J25)</f>
        <v/>
      </c>
    </row>
    <row r="27" ht="25.5" customFormat="1" customHeight="1" s="12">
      <c r="A27" s="241" t="n"/>
      <c r="B27" s="241" t="n"/>
      <c r="C27" s="230" t="inlineStr">
        <is>
          <t>Итого по разделу «Машины и механизмы»</t>
        </is>
      </c>
      <c r="D27" s="241" t="n"/>
      <c r="E27" s="242" t="n"/>
      <c r="F27" s="32" t="n"/>
      <c r="G27" s="32">
        <f>G26+G24</f>
        <v/>
      </c>
      <c r="H27" s="129" t="n">
        <v>1</v>
      </c>
      <c r="I27" s="130" t="n"/>
      <c r="J27" s="131">
        <f>J26+J24</f>
        <v/>
      </c>
    </row>
    <row r="28" ht="14.25" customFormat="1" customHeight="1" s="12">
      <c r="A28" s="241" t="n"/>
      <c r="B28" s="230" t="inlineStr">
        <is>
          <t>Оборудование</t>
        </is>
      </c>
      <c r="C28" s="305" t="n"/>
      <c r="D28" s="305" t="n"/>
      <c r="E28" s="305" t="n"/>
      <c r="F28" s="305" t="n"/>
      <c r="G28" s="305" t="n"/>
      <c r="H28" s="306" t="n"/>
      <c r="I28" s="125" t="n"/>
      <c r="J28" s="125" t="n"/>
    </row>
    <row r="29">
      <c r="A29" s="241" t="n"/>
      <c r="B29" s="240" t="inlineStr">
        <is>
          <t>Основное оборудование</t>
        </is>
      </c>
      <c r="C29" s="305" t="n"/>
      <c r="D29" s="305" t="n"/>
      <c r="E29" s="305" t="n"/>
      <c r="F29" s="305" t="n"/>
      <c r="G29" s="305" t="n"/>
      <c r="H29" s="306" t="n"/>
      <c r="I29" s="125" t="n"/>
      <c r="J29" s="125" t="n"/>
    </row>
    <row r="30">
      <c r="A30" s="241" t="n"/>
      <c r="B30" s="241" t="n"/>
      <c r="C30" s="240" t="inlineStr">
        <is>
          <t>Итого основное оборудование</t>
        </is>
      </c>
      <c r="D30" s="241" t="n"/>
      <c r="E30" s="314" t="n"/>
      <c r="F30" s="243" t="n"/>
      <c r="G30" s="32" t="n">
        <v>0</v>
      </c>
      <c r="H30" s="128" t="n">
        <v>0</v>
      </c>
      <c r="I30" s="127" t="n"/>
      <c r="J30" s="32" t="n">
        <v>0</v>
      </c>
    </row>
    <row r="31">
      <c r="A31" s="241" t="n"/>
      <c r="B31" s="241" t="n"/>
      <c r="C31" s="240" t="inlineStr">
        <is>
          <t>Итого прочее оборудование</t>
        </is>
      </c>
      <c r="D31" s="241" t="n"/>
      <c r="E31" s="313" t="n"/>
      <c r="F31" s="243" t="n"/>
      <c r="G31" s="32" t="n">
        <v>0</v>
      </c>
      <c r="H31" s="128" t="n">
        <v>0</v>
      </c>
      <c r="I31" s="127" t="n"/>
      <c r="J31" s="32" t="n">
        <v>0</v>
      </c>
    </row>
    <row r="32">
      <c r="A32" s="241" t="n"/>
      <c r="B32" s="241" t="n"/>
      <c r="C32" s="230" t="inlineStr">
        <is>
          <t>Итого по разделу «Оборудование»</t>
        </is>
      </c>
      <c r="D32" s="241" t="n"/>
      <c r="E32" s="242" t="n"/>
      <c r="F32" s="243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41" t="n"/>
      <c r="B33" s="241" t="n"/>
      <c r="C33" s="240" t="inlineStr">
        <is>
          <t>в том числе технологическое оборудование</t>
        </is>
      </c>
      <c r="D33" s="241" t="n"/>
      <c r="E33" s="314" t="n"/>
      <c r="F33" s="243" t="n"/>
      <c r="G33" s="32">
        <f>'Прил.6 Расчет ОБ'!G12</f>
        <v/>
      </c>
      <c r="H33" s="244" t="n"/>
      <c r="I33" s="127" t="n"/>
      <c r="J33" s="32">
        <f>J32</f>
        <v/>
      </c>
    </row>
    <row r="34" ht="14.25" customFormat="1" customHeight="1" s="12">
      <c r="A34" s="241" t="n"/>
      <c r="B34" s="230" t="inlineStr">
        <is>
          <t>Материалы</t>
        </is>
      </c>
      <c r="C34" s="305" t="n"/>
      <c r="D34" s="305" t="n"/>
      <c r="E34" s="305" t="n"/>
      <c r="F34" s="305" t="n"/>
      <c r="G34" s="305" t="n"/>
      <c r="H34" s="306" t="n"/>
      <c r="I34" s="125" t="n"/>
      <c r="J34" s="125" t="n"/>
    </row>
    <row r="35" ht="14.25" customFormat="1" customHeight="1" s="12">
      <c r="A35" s="236" t="n"/>
      <c r="B35" s="235" t="inlineStr">
        <is>
          <t>Основные материалы</t>
        </is>
      </c>
      <c r="C35" s="315" t="n"/>
      <c r="D35" s="315" t="n"/>
      <c r="E35" s="315" t="n"/>
      <c r="F35" s="315" t="n"/>
      <c r="G35" s="315" t="n"/>
      <c r="H35" s="316" t="n"/>
      <c r="I35" s="138" t="n"/>
      <c r="J35" s="138" t="n"/>
    </row>
    <row r="36" ht="25.5" customFormat="1" customHeight="1" s="12">
      <c r="A36" s="241" t="n">
        <v>8</v>
      </c>
      <c r="B36" s="241" t="inlineStr">
        <is>
          <t>БЦ.91.105</t>
        </is>
      </c>
      <c r="C36" s="171" t="inlineStr">
        <is>
          <t>Муфта концевая 330 кВ сечением 1400 мм2</t>
        </is>
      </c>
      <c r="D36" s="241" t="inlineStr">
        <is>
          <t>шт</t>
        </is>
      </c>
      <c r="E36" s="314" t="n">
        <v>6</v>
      </c>
      <c r="F36" s="243">
        <f>ROUND(I36/'Прил. 10'!$D$13,2)</f>
        <v/>
      </c>
      <c r="G36" s="32">
        <f>ROUND(E36*F36,2)</f>
        <v/>
      </c>
      <c r="H36" s="128">
        <f>G36/$G$56</f>
        <v/>
      </c>
      <c r="I36" s="32" t="n">
        <v>5849056.6</v>
      </c>
      <c r="J36" s="32">
        <f>ROUND(I36*E36,2)</f>
        <v/>
      </c>
    </row>
    <row r="37" ht="14.25" customFormat="1" customHeight="1" s="12">
      <c r="A37" s="252" t="n"/>
      <c r="B37" s="140" t="n"/>
      <c r="C37" s="141" t="inlineStr">
        <is>
          <t>Итого основные материалы</t>
        </is>
      </c>
      <c r="D37" s="252" t="n"/>
      <c r="E37" s="317" t="n"/>
      <c r="F37" s="131" t="n"/>
      <c r="G37" s="131">
        <f>SUM(G36:G36)</f>
        <v/>
      </c>
      <c r="H37" s="128">
        <f>G37/$G$56</f>
        <v/>
      </c>
      <c r="I37" s="32" t="n"/>
      <c r="J37" s="131">
        <f>SUM(J36:J36)</f>
        <v/>
      </c>
    </row>
    <row r="38" hidden="1" outlineLevel="1" ht="14.25" customFormat="1" customHeight="1" s="12">
      <c r="A38" s="241" t="n">
        <v>9</v>
      </c>
      <c r="B38" s="135" t="inlineStr">
        <is>
          <t>01.7.03.04-0001</t>
        </is>
      </c>
      <c r="C38" s="240" t="inlineStr">
        <is>
          <t>Электроэнергия</t>
        </is>
      </c>
      <c r="D38" s="241" t="inlineStr">
        <is>
          <t>кВт-ч</t>
        </is>
      </c>
      <c r="E38" s="314" t="n">
        <v>4168.32</v>
      </c>
      <c r="F38" s="243" t="n">
        <v>0.4</v>
      </c>
      <c r="G38" s="32">
        <f>ROUND(E38*F38,2)</f>
        <v/>
      </c>
      <c r="H38" s="128">
        <f>G38/$G$56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2">
      <c r="A39" s="241" t="n">
        <v>10</v>
      </c>
      <c r="B39" s="135" t="inlineStr">
        <is>
          <t>01.7.20.08-0102</t>
        </is>
      </c>
      <c r="C39" s="240" t="inlineStr">
        <is>
          <t>Миткаль суровый</t>
        </is>
      </c>
      <c r="D39" s="241" t="inlineStr">
        <is>
          <t>10 м</t>
        </is>
      </c>
      <c r="E39" s="314" t="n">
        <v>12</v>
      </c>
      <c r="F39" s="243" t="n">
        <v>73.65000000000001</v>
      </c>
      <c r="G39" s="32">
        <f>ROUND(E39*F39,2)</f>
        <v/>
      </c>
      <c r="H39" s="128">
        <f>G39/$G$56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41" t="n">
        <v>11</v>
      </c>
      <c r="B40" s="135" t="inlineStr">
        <is>
          <t>01.3.04.08-0025</t>
        </is>
      </c>
      <c r="C40" s="240" t="inlineStr">
        <is>
          <t>Масло кабельное</t>
        </is>
      </c>
      <c r="D40" s="241" t="inlineStr">
        <is>
          <t>кг</t>
        </is>
      </c>
      <c r="E40" s="314" t="n">
        <v>96</v>
      </c>
      <c r="F40" s="243" t="n">
        <v>8.85</v>
      </c>
      <c r="G40" s="32">
        <f>ROUND(E40*F40,2)</f>
        <v/>
      </c>
      <c r="H40" s="128">
        <f>G40/$G$56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2">
      <c r="A41" s="241" t="n">
        <v>12</v>
      </c>
      <c r="B41" s="135" t="inlineStr">
        <is>
          <t>01.3.02.01-0002</t>
        </is>
      </c>
      <c r="C41" s="240" t="inlineStr">
        <is>
          <t>Азот газообразный технический</t>
        </is>
      </c>
      <c r="D41" s="241" t="inlineStr">
        <is>
          <t>м3</t>
        </is>
      </c>
      <c r="E41" s="314" t="n">
        <v>90</v>
      </c>
      <c r="F41" s="243" t="n">
        <v>6.21</v>
      </c>
      <c r="G41" s="32">
        <f>ROUND(E41*F41,2)</f>
        <v/>
      </c>
      <c r="H41" s="128">
        <f>G41/$G$56</f>
        <v/>
      </c>
      <c r="I41" s="32">
        <f>ROUND(F41*'Прил. 10'!$D$13,2)</f>
        <v/>
      </c>
      <c r="J41" s="32">
        <f>ROUND(I41*E41,2)</f>
        <v/>
      </c>
    </row>
    <row r="42" hidden="1" outlineLevel="1" ht="14.25" customFormat="1" customHeight="1" s="12">
      <c r="A42" s="241" t="n">
        <v>13</v>
      </c>
      <c r="B42" s="135" t="inlineStr">
        <is>
          <t>01.3.04.08-0024</t>
        </is>
      </c>
      <c r="C42" s="240" t="inlineStr">
        <is>
          <t>Масло изоляционное</t>
        </is>
      </c>
      <c r="D42" s="241" t="inlineStr">
        <is>
          <t>кг</t>
        </is>
      </c>
      <c r="E42" s="314" t="n">
        <v>80</v>
      </c>
      <c r="F42" s="243" t="n">
        <v>3.27</v>
      </c>
      <c r="G42" s="32">
        <f>ROUND(E42*F42,2)</f>
        <v/>
      </c>
      <c r="H42" s="128">
        <f>G42/$G$56</f>
        <v/>
      </c>
      <c r="I42" s="32">
        <f>ROUND(F42*'Прил. 10'!$D$13,2)</f>
        <v/>
      </c>
      <c r="J42" s="32">
        <f>ROUND(I42*E42,2)</f>
        <v/>
      </c>
    </row>
    <row r="43" hidden="1" outlineLevel="1" ht="38.25" customFormat="1" customHeight="1" s="12">
      <c r="A43" s="241" t="n">
        <v>14</v>
      </c>
      <c r="B43" s="135" t="inlineStr">
        <is>
          <t>11.1.03.05-0085</t>
        </is>
      </c>
      <c r="C43" s="240" t="inlineStr">
        <is>
          <t>Доска необрезная, хвойных пород, длина 4-6,5 м, все ширины, толщина 44 мм и более, сорт III</t>
        </is>
      </c>
      <c r="D43" s="241" t="inlineStr">
        <is>
          <t>м3</t>
        </is>
      </c>
      <c r="E43" s="314" t="n">
        <v>0.28</v>
      </c>
      <c r="F43" s="243" t="n">
        <v>684</v>
      </c>
      <c r="G43" s="32">
        <f>ROUND(E43*F43,2)</f>
        <v/>
      </c>
      <c r="H43" s="128">
        <f>G43/$G$56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2">
      <c r="A44" s="241" t="n">
        <v>15</v>
      </c>
      <c r="B44" s="135" t="inlineStr">
        <is>
          <t>01.3.02.08-0001</t>
        </is>
      </c>
      <c r="C44" s="240" t="inlineStr">
        <is>
          <t>Кислород газообразный технический</t>
        </is>
      </c>
      <c r="D44" s="241" t="inlineStr">
        <is>
          <t>м3</t>
        </is>
      </c>
      <c r="E44" s="314" t="n">
        <v>24</v>
      </c>
      <c r="F44" s="243" t="n">
        <v>6.22</v>
      </c>
      <c r="G44" s="32">
        <f>ROUND(E44*F44,2)</f>
        <v/>
      </c>
      <c r="H44" s="128">
        <f>G44/$G$56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41" t="n">
        <v>16</v>
      </c>
      <c r="B45" s="135" t="inlineStr">
        <is>
          <t>10.3.02.03-0011</t>
        </is>
      </c>
      <c r="C45" s="240" t="inlineStr">
        <is>
          <t>Припои оловянно-свинцовые бессурьмянистые, марка ПОС30</t>
        </is>
      </c>
      <c r="D45" s="241" t="inlineStr">
        <is>
          <t>т</t>
        </is>
      </c>
      <c r="E45" s="314" t="n">
        <v>0.002</v>
      </c>
      <c r="F45" s="243" t="n">
        <v>68050</v>
      </c>
      <c r="G45" s="32">
        <f>ROUND(E45*F45,2)</f>
        <v/>
      </c>
      <c r="H45" s="128">
        <f>G45/$G$56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2">
      <c r="A46" s="241" t="n">
        <v>17</v>
      </c>
      <c r="B46" s="135" t="inlineStr">
        <is>
          <t>01.1.02.02-0022</t>
        </is>
      </c>
      <c r="C46" s="240" t="inlineStr">
        <is>
          <t>Бумага асбестовая электроизоляционная БЭ, толщина 0,2 мм</t>
        </is>
      </c>
      <c r="D46" s="241" t="inlineStr">
        <is>
          <t>т</t>
        </is>
      </c>
      <c r="E46" s="314" t="n">
        <v>0.008</v>
      </c>
      <c r="F46" s="243" t="n">
        <v>11549</v>
      </c>
      <c r="G46" s="32">
        <f>ROUND(E46*F46,2)</f>
        <v/>
      </c>
      <c r="H46" s="128">
        <f>G46/$G$56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41" t="n">
        <v>18</v>
      </c>
      <c r="B47" s="135" t="inlineStr">
        <is>
          <t>25.1.01.04-0031</t>
        </is>
      </c>
      <c r="C47" s="240" t="inlineStr">
        <is>
          <t>Шпалы непропитанные для железных дорог, тип I</t>
        </is>
      </c>
      <c r="D47" s="241" t="inlineStr">
        <is>
          <t>шт</t>
        </is>
      </c>
      <c r="E47" s="314" t="n">
        <v>0.28</v>
      </c>
      <c r="F47" s="243" t="n">
        <v>266.67</v>
      </c>
      <c r="G47" s="32">
        <f>ROUND(E47*F47,2)</f>
        <v/>
      </c>
      <c r="H47" s="128">
        <f>G47/$G$56</f>
        <v/>
      </c>
      <c r="I47" s="32">
        <f>ROUND(F47*'Прил. 10'!$D$13,2)</f>
        <v/>
      </c>
      <c r="J47" s="32">
        <f>ROUND(I47*E47,2)</f>
        <v/>
      </c>
    </row>
    <row r="48" hidden="1" outlineLevel="1" ht="25.5" customFormat="1" customHeight="1" s="12">
      <c r="A48" s="241" t="n">
        <v>19</v>
      </c>
      <c r="B48" s="135" t="inlineStr">
        <is>
          <t>01.7.11.07-0034</t>
        </is>
      </c>
      <c r="C48" s="240" t="inlineStr">
        <is>
          <t>Электроды сварочные Э42А, диаметр 4 мм</t>
        </is>
      </c>
      <c r="D48" s="241" t="inlineStr">
        <is>
          <t>кг</t>
        </is>
      </c>
      <c r="E48" s="314" t="n">
        <v>6.4</v>
      </c>
      <c r="F48" s="243" t="n">
        <v>10.57</v>
      </c>
      <c r="G48" s="32">
        <f>ROUND(E48*F48,2)</f>
        <v/>
      </c>
      <c r="H48" s="128">
        <f>G48/$G$56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41" t="n">
        <v>20</v>
      </c>
      <c r="B49" s="135" t="inlineStr">
        <is>
          <t>01.3.02.09-0022</t>
        </is>
      </c>
      <c r="C49" s="240" t="inlineStr">
        <is>
          <t>Пропан-бутан смесь техническая</t>
        </is>
      </c>
      <c r="D49" s="241" t="inlineStr">
        <is>
          <t>кг</t>
        </is>
      </c>
      <c r="E49" s="314" t="n">
        <v>8</v>
      </c>
      <c r="F49" s="243" t="n">
        <v>6.09</v>
      </c>
      <c r="G49" s="32">
        <f>ROUND(E49*F49,2)</f>
        <v/>
      </c>
      <c r="H49" s="128">
        <f>G49/$G$56</f>
        <v/>
      </c>
      <c r="I49" s="32">
        <f>ROUND(F49*'Прил. 10'!$D$13,2)</f>
        <v/>
      </c>
      <c r="J49" s="32">
        <f>ROUND(I49*E49,2)</f>
        <v/>
      </c>
    </row>
    <row r="50" hidden="1" outlineLevel="1" ht="38.25" customFormat="1" customHeight="1" s="12">
      <c r="A50" s="241" t="n">
        <v>21</v>
      </c>
      <c r="B50" s="135" t="inlineStr">
        <is>
          <t>10.2.02.08-0001</t>
        </is>
      </c>
      <c r="C50" s="240" t="inlineStr">
        <is>
          <t>Проволока медная, круглая, мягкая, электротехническая, диаметр 1,0-3,0 мм и выше</t>
        </is>
      </c>
      <c r="D50" s="241" t="inlineStr">
        <is>
          <t>т</t>
        </is>
      </c>
      <c r="E50" s="314" t="n">
        <v>0.0012</v>
      </c>
      <c r="F50" s="243" t="n">
        <v>37517</v>
      </c>
      <c r="G50" s="32">
        <f>ROUND(E50*F50,2)</f>
        <v/>
      </c>
      <c r="H50" s="128">
        <f>G50/$G$56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2">
      <c r="A51" s="241" t="n">
        <v>22</v>
      </c>
      <c r="B51" s="135" t="inlineStr">
        <is>
          <t>01.7.07.12-0022</t>
        </is>
      </c>
      <c r="C51" s="240" t="inlineStr">
        <is>
          <t>Пленка полиэтиленовая, толщина 0,2-0,5 мм</t>
        </is>
      </c>
      <c r="D51" s="241" t="inlineStr">
        <is>
          <t>м2</t>
        </is>
      </c>
      <c r="E51" s="314" t="n">
        <v>3.066</v>
      </c>
      <c r="F51" s="243" t="n">
        <v>12.19</v>
      </c>
      <c r="G51" s="32">
        <f>ROUND(E51*F51,2)</f>
        <v/>
      </c>
      <c r="H51" s="128">
        <f>G51/$G$56</f>
        <v/>
      </c>
      <c r="I51" s="32">
        <f>ROUND(F51*'Прил. 10'!$D$13,2)</f>
        <v/>
      </c>
      <c r="J51" s="32">
        <f>ROUND(I51*E51,2)</f>
        <v/>
      </c>
    </row>
    <row r="52" hidden="1" outlineLevel="1" ht="25.5" customFormat="1" customHeight="1" s="12">
      <c r="A52" s="241" t="n">
        <v>23</v>
      </c>
      <c r="B52" s="135" t="inlineStr">
        <is>
          <t>01.3.01.07-0009</t>
        </is>
      </c>
      <c r="C52" s="240" t="inlineStr">
        <is>
          <t>Спирт этиловый ректификованный технический, сорт I</t>
        </is>
      </c>
      <c r="D52" s="241" t="inlineStr">
        <is>
          <t>кг</t>
        </is>
      </c>
      <c r="E52" s="314" t="n">
        <v>0.96</v>
      </c>
      <c r="F52" s="243" t="n">
        <v>38.89</v>
      </c>
      <c r="G52" s="32">
        <f>ROUND(E52*F52,2)</f>
        <v/>
      </c>
      <c r="H52" s="128">
        <f>G52/$G$56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41" t="n">
        <v>24</v>
      </c>
      <c r="B53" s="135" t="inlineStr">
        <is>
          <t>01.3.01.01-0001</t>
        </is>
      </c>
      <c r="C53" s="240" t="inlineStr">
        <is>
          <t>Бензин авиационный Б-70</t>
        </is>
      </c>
      <c r="D53" s="241" t="inlineStr">
        <is>
          <t>т</t>
        </is>
      </c>
      <c r="E53" s="314" t="n">
        <v>0.008</v>
      </c>
      <c r="F53" s="243" t="n">
        <v>4488.4</v>
      </c>
      <c r="G53" s="32">
        <f>ROUND(E53*F53,2)</f>
        <v/>
      </c>
      <c r="H53" s="128">
        <f>G53/$G$56</f>
        <v/>
      </c>
      <c r="I53" s="32">
        <f>ROUND(F53*'Прил. 10'!$D$13,2)</f>
        <v/>
      </c>
      <c r="J53" s="32">
        <f>ROUND(I53*E53,2)</f>
        <v/>
      </c>
    </row>
    <row r="54" hidden="1" outlineLevel="1" ht="38.25" customFormat="1" customHeight="1" s="12">
      <c r="A54" s="241" t="n">
        <v>25</v>
      </c>
      <c r="B54" s="135" t="inlineStr">
        <is>
          <t>01.7.06.05-0041</t>
        </is>
      </c>
      <c r="C54" s="240" t="inlineStr">
        <is>
          <t>Лента изоляционная прорезиненная односторонняя, ширина 20 мм, толщина 0,25-0,35 мм</t>
        </is>
      </c>
      <c r="D54" s="241" t="inlineStr">
        <is>
          <t>кг</t>
        </is>
      </c>
      <c r="E54" s="314" t="n">
        <v>0.8</v>
      </c>
      <c r="F54" s="243" t="n">
        <v>30.4</v>
      </c>
      <c r="G54" s="32">
        <f>ROUND(E54*F54,2)</f>
        <v/>
      </c>
      <c r="H54" s="128">
        <f>G54/$G$56</f>
        <v/>
      </c>
      <c r="I54" s="32">
        <f>ROUND(F54*'Прил. 10'!$D$13,2)</f>
        <v/>
      </c>
      <c r="J54" s="32">
        <f>ROUND(I54*E54,2)</f>
        <v/>
      </c>
    </row>
    <row r="55" collapsed="1" ht="14.25" customFormat="1" customHeight="1" s="12">
      <c r="A55" s="252" t="n"/>
      <c r="B55" s="252" t="n"/>
      <c r="C55" s="141" t="inlineStr">
        <is>
          <t>Итого прочие материалы</t>
        </is>
      </c>
      <c r="D55" s="252" t="n"/>
      <c r="E55" s="317" t="n"/>
      <c r="F55" s="181" t="n"/>
      <c r="G55" s="131">
        <f>SUM(G38:G54)</f>
        <v/>
      </c>
      <c r="H55" s="128">
        <f>G55/$G$56</f>
        <v/>
      </c>
      <c r="I55" s="32" t="n"/>
      <c r="J55" s="32">
        <f>SUM(J38:J54)</f>
        <v/>
      </c>
    </row>
    <row r="56" ht="14.25" customFormat="1" customHeight="1" s="12">
      <c r="A56" s="241" t="n"/>
      <c r="B56" s="241" t="n"/>
      <c r="C56" s="230" t="inlineStr">
        <is>
          <t>Итого по разделу «Материалы»</t>
        </is>
      </c>
      <c r="D56" s="241" t="n"/>
      <c r="E56" s="242" t="n"/>
      <c r="F56" s="243" t="n"/>
      <c r="G56" s="32">
        <f>G37+G55</f>
        <v/>
      </c>
      <c r="H56" s="244">
        <f>G56/$G$56</f>
        <v/>
      </c>
      <c r="I56" s="32" t="n"/>
      <c r="J56" s="32">
        <f>J37+J55</f>
        <v/>
      </c>
    </row>
    <row r="57" ht="14.25" customFormat="1" customHeight="1" s="12">
      <c r="A57" s="241" t="n"/>
      <c r="B57" s="241" t="n"/>
      <c r="C57" s="240" t="inlineStr">
        <is>
          <t>ИТОГО ПО РМ</t>
        </is>
      </c>
      <c r="D57" s="241" t="n"/>
      <c r="E57" s="242" t="n"/>
      <c r="F57" s="243" t="n"/>
      <c r="G57" s="32">
        <f>G15+G27+G56</f>
        <v/>
      </c>
      <c r="H57" s="244" t="n"/>
      <c r="I57" s="32" t="n"/>
      <c r="J57" s="32">
        <f>J15+J27+J56</f>
        <v/>
      </c>
    </row>
    <row r="58" ht="14.25" customFormat="1" customHeight="1" s="12">
      <c r="A58" s="241" t="n"/>
      <c r="B58" s="241" t="n"/>
      <c r="C58" s="240" t="inlineStr">
        <is>
          <t>Накладные расходы</t>
        </is>
      </c>
      <c r="D58" s="133">
        <f>ROUND(G58/(G$17+$G$15),2)</f>
        <v/>
      </c>
      <c r="E58" s="242" t="n"/>
      <c r="F58" s="243" t="n"/>
      <c r="G58" s="32" t="n">
        <v>17081.84</v>
      </c>
      <c r="H58" s="244" t="n"/>
      <c r="I58" s="32" t="n"/>
      <c r="J58" s="32">
        <f>ROUND(D58*(J15+J17),2)</f>
        <v/>
      </c>
    </row>
    <row r="59" ht="14.25" customFormat="1" customHeight="1" s="12">
      <c r="A59" s="241" t="n"/>
      <c r="B59" s="241" t="n"/>
      <c r="C59" s="240" t="inlineStr">
        <is>
          <t>Сметная прибыль</t>
        </is>
      </c>
      <c r="D59" s="133">
        <f>ROUND(G59/(G$15+G$17),2)</f>
        <v/>
      </c>
      <c r="E59" s="242" t="n"/>
      <c r="F59" s="243" t="n"/>
      <c r="G59" s="32" t="n">
        <v>8981.17</v>
      </c>
      <c r="H59" s="244" t="n"/>
      <c r="I59" s="32" t="n"/>
      <c r="J59" s="32">
        <f>ROUND(D59*(J15+J17),2)</f>
        <v/>
      </c>
    </row>
    <row r="60" ht="14.25" customFormat="1" customHeight="1" s="12">
      <c r="A60" s="241" t="n"/>
      <c r="B60" s="241" t="n"/>
      <c r="C60" s="240" t="inlineStr">
        <is>
          <t>Итого СМР (с НР и СП)</t>
        </is>
      </c>
      <c r="D60" s="241" t="n"/>
      <c r="E60" s="242" t="n"/>
      <c r="F60" s="243" t="n"/>
      <c r="G60" s="32">
        <f>G15+G27+G56+G58+G59</f>
        <v/>
      </c>
      <c r="H60" s="244" t="n"/>
      <c r="I60" s="32" t="n"/>
      <c r="J60" s="32">
        <f>J15+J27+J56+J58+J59</f>
        <v/>
      </c>
    </row>
    <row r="61" ht="14.25" customFormat="1" customHeight="1" s="12">
      <c r="A61" s="241" t="n"/>
      <c r="B61" s="241" t="n"/>
      <c r="C61" s="240" t="inlineStr">
        <is>
          <t>ВСЕГО СМР + ОБОРУДОВАНИЕ</t>
        </is>
      </c>
      <c r="D61" s="241" t="n"/>
      <c r="E61" s="242" t="n"/>
      <c r="F61" s="243" t="n"/>
      <c r="G61" s="32">
        <f>G60+G32</f>
        <v/>
      </c>
      <c r="H61" s="244" t="n"/>
      <c r="I61" s="32" t="n"/>
      <c r="J61" s="32">
        <f>J60+J32</f>
        <v/>
      </c>
    </row>
    <row r="62" ht="34.5" customFormat="1" customHeight="1" s="12">
      <c r="A62" s="241" t="n"/>
      <c r="B62" s="241" t="n"/>
      <c r="C62" s="240" t="inlineStr">
        <is>
          <t>ИТОГО ПОКАЗАТЕЛЬ НА ЕД. ИЗМ.</t>
        </is>
      </c>
      <c r="D62" s="241" t="inlineStr">
        <is>
          <t>1 ед</t>
        </is>
      </c>
      <c r="E62" s="314" t="n">
        <v>1</v>
      </c>
      <c r="F62" s="243" t="n"/>
      <c r="G62" s="32">
        <f>G61/E62</f>
        <v/>
      </c>
      <c r="H62" s="244" t="n"/>
      <c r="I62" s="32" t="n"/>
      <c r="J62" s="32">
        <f>J61/E62</f>
        <v/>
      </c>
    </row>
    <row r="64" ht="14.25" customFormat="1" customHeight="1" s="12">
      <c r="A64" s="4" t="inlineStr">
        <is>
          <t>Составил ______________________    А.Р. Маркова</t>
        </is>
      </c>
    </row>
    <row r="65" ht="14.25" customFormat="1" customHeight="1" s="12">
      <c r="A65" s="33" t="inlineStr">
        <is>
          <t xml:space="preserve">                         (подпись, инициалы, фамилия)</t>
        </is>
      </c>
    </row>
    <row r="66" ht="14.25" customFormat="1" customHeight="1" s="12">
      <c r="A66" s="4" t="n"/>
    </row>
    <row r="67" ht="14.25" customFormat="1" customHeight="1" s="12">
      <c r="A67" s="4" t="inlineStr">
        <is>
          <t>Проверил ______________________        А.В. Костянецкая</t>
        </is>
      </c>
    </row>
    <row r="68" ht="14.25" customFormat="1" customHeight="1" s="12">
      <c r="A68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topLeftCell="A3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4" t="inlineStr">
        <is>
          <t>Приложение №6</t>
        </is>
      </c>
    </row>
    <row r="2" ht="21.75" customHeight="1">
      <c r="A2" s="254" t="n"/>
      <c r="B2" s="254" t="n"/>
      <c r="C2" s="254" t="n"/>
      <c r="D2" s="254" t="n"/>
      <c r="E2" s="254" t="n"/>
      <c r="F2" s="254" t="n"/>
      <c r="G2" s="254" t="n"/>
    </row>
    <row r="3">
      <c r="A3" s="212" t="inlineStr">
        <is>
          <t>Расчет стоимости оборудования</t>
        </is>
      </c>
    </row>
    <row r="4" ht="25.5" customHeight="1">
      <c r="A4" s="215" t="inlineStr">
        <is>
          <t>Наименование разрабатываемого показателя УНЦ — Муфта концевая 330 кВ сечением 1400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9" t="inlineStr">
        <is>
          <t>№ пп.</t>
        </is>
      </c>
      <c r="B6" s="259" t="inlineStr">
        <is>
          <t>Код ресурса</t>
        </is>
      </c>
      <c r="C6" s="259" t="inlineStr">
        <is>
          <t>Наименование</t>
        </is>
      </c>
      <c r="D6" s="259" t="inlineStr">
        <is>
          <t>Ед. изм.</t>
        </is>
      </c>
      <c r="E6" s="241" t="inlineStr">
        <is>
          <t>Кол-во единиц по проектным данным</t>
        </is>
      </c>
      <c r="F6" s="259" t="inlineStr">
        <is>
          <t>Сметная стоимость в ценах на 01.01.2000 (руб.)</t>
        </is>
      </c>
      <c r="G6" s="306" t="n"/>
    </row>
    <row r="7">
      <c r="A7" s="308" t="n"/>
      <c r="B7" s="308" t="n"/>
      <c r="C7" s="308" t="n"/>
      <c r="D7" s="308" t="n"/>
      <c r="E7" s="308" t="n"/>
      <c r="F7" s="241" t="inlineStr">
        <is>
          <t>на ед. изм.</t>
        </is>
      </c>
      <c r="G7" s="241" t="inlineStr">
        <is>
          <t>общая</t>
        </is>
      </c>
    </row>
    <row r="8">
      <c r="A8" s="241" t="n">
        <v>1</v>
      </c>
      <c r="B8" s="241" t="n">
        <v>2</v>
      </c>
      <c r="C8" s="241" t="n">
        <v>3</v>
      </c>
      <c r="D8" s="241" t="n">
        <v>4</v>
      </c>
      <c r="E8" s="241" t="n">
        <v>5</v>
      </c>
      <c r="F8" s="241" t="n">
        <v>6</v>
      </c>
      <c r="G8" s="241" t="n">
        <v>7</v>
      </c>
    </row>
    <row r="9" ht="15" customHeight="1">
      <c r="A9" s="25" t="n"/>
      <c r="B9" s="240" t="inlineStr">
        <is>
          <t>ИНЖЕНЕРНОЕ ОБОРУДОВАНИЕ</t>
        </is>
      </c>
      <c r="C9" s="305" t="n"/>
      <c r="D9" s="305" t="n"/>
      <c r="E9" s="305" t="n"/>
      <c r="F9" s="305" t="n"/>
      <c r="G9" s="306" t="n"/>
    </row>
    <row r="10" ht="27" customHeight="1">
      <c r="A10" s="241" t="n"/>
      <c r="B10" s="230" t="n"/>
      <c r="C10" s="240" t="inlineStr">
        <is>
          <t>ИТОГО ИНЖЕНЕРНОЕ ОБОРУДОВАНИЕ</t>
        </is>
      </c>
      <c r="D10" s="230" t="n"/>
      <c r="E10" s="105" t="n"/>
      <c r="F10" s="243" t="n"/>
      <c r="G10" s="243" t="n">
        <v>0</v>
      </c>
    </row>
    <row r="11">
      <c r="A11" s="241" t="n"/>
      <c r="B11" s="240" t="inlineStr">
        <is>
          <t>ТЕХНОЛОГИЧЕСКОЕ ОБОРУДОВАНИЕ</t>
        </is>
      </c>
      <c r="C11" s="305" t="n"/>
      <c r="D11" s="305" t="n"/>
      <c r="E11" s="305" t="n"/>
      <c r="F11" s="305" t="n"/>
      <c r="G11" s="306" t="n"/>
    </row>
    <row r="12" ht="25.5" customHeight="1">
      <c r="A12" s="241" t="n"/>
      <c r="B12" s="240" t="n"/>
      <c r="C12" s="240" t="inlineStr">
        <is>
          <t>ИТОГО ТЕХНОЛОГИЧЕСКОЕ ОБОРУДОВАНИЕ</t>
        </is>
      </c>
      <c r="D12" s="240" t="n"/>
      <c r="E12" s="258" t="n"/>
      <c r="F12" s="243" t="n"/>
      <c r="G12" s="32" t="n">
        <v>0</v>
      </c>
    </row>
    <row r="13" ht="19.5" customHeight="1">
      <c r="A13" s="241" t="n"/>
      <c r="B13" s="240" t="n"/>
      <c r="C13" s="240" t="inlineStr">
        <is>
          <t>Всего по разделу «Оборудование»</t>
        </is>
      </c>
      <c r="D13" s="240" t="n"/>
      <c r="E13" s="258" t="n"/>
      <c r="F13" s="243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0" t="inlineStr">
        <is>
          <t xml:space="preserve">Наименование разрабатываемого показателя УНЦ - </t>
        </is>
      </c>
      <c r="D5" s="260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7" t="inlineStr">
        <is>
          <t>Код показателя</t>
        </is>
      </c>
      <c r="B8" s="227" t="inlineStr">
        <is>
          <t>Наименование показателя</t>
        </is>
      </c>
      <c r="C8" s="227" t="inlineStr">
        <is>
          <t>Наименование РМ, входящих в состав показателя</t>
        </is>
      </c>
      <c r="D8" s="227" t="inlineStr">
        <is>
          <t>Норматив цены на 01.01.2023, тыс.руб.</t>
        </is>
      </c>
    </row>
    <row r="9">
      <c r="A9" s="308" t="n"/>
      <c r="B9" s="308" t="n"/>
      <c r="C9" s="308" t="n"/>
      <c r="D9" s="308" t="n"/>
    </row>
    <row r="10" ht="15.75" customHeight="1">
      <c r="A10" s="227" t="n">
        <v>1</v>
      </c>
      <c r="B10" s="227" t="n">
        <v>2</v>
      </c>
      <c r="C10" s="227" t="n">
        <v>3</v>
      </c>
      <c r="D10" s="227" t="n">
        <v>4</v>
      </c>
    </row>
    <row r="11" ht="31.5" customHeight="1">
      <c r="A11" s="227" t="inlineStr">
        <is>
          <t>К2-16-7</t>
        </is>
      </c>
      <c r="B11" s="227" t="inlineStr">
        <is>
          <t xml:space="preserve">УНЦ КЛ 6 - 500 кВ (с медной жилой) </t>
        </is>
      </c>
      <c r="C11" s="187">
        <f>D5</f>
        <v/>
      </c>
      <c r="D11" s="18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2" t="inlineStr">
        <is>
          <t>Приложение № 10</t>
        </is>
      </c>
    </row>
    <row r="5" ht="18.75" customHeight="1">
      <c r="B5" s="117" t="n"/>
    </row>
    <row r="6" ht="15.75" customHeight="1">
      <c r="B6" s="223" t="inlineStr">
        <is>
          <t>Используемые индексы изменений сметной стоимости и нормы сопутствующих затрат</t>
        </is>
      </c>
    </row>
    <row r="7">
      <c r="B7" s="261" t="n"/>
    </row>
    <row r="8">
      <c r="B8" s="261" t="n"/>
      <c r="C8" s="261" t="n"/>
      <c r="D8" s="261" t="n"/>
      <c r="E8" s="261" t="n"/>
    </row>
    <row r="9" ht="47.25" customHeight="1">
      <c r="B9" s="227" t="inlineStr">
        <is>
          <t>Наименование индекса / норм сопутствующих затрат</t>
        </is>
      </c>
      <c r="C9" s="227" t="inlineStr">
        <is>
          <t>Дата применения и обоснование индекса / норм сопутствующих затрат</t>
        </is>
      </c>
      <c r="D9" s="227" t="inlineStr">
        <is>
          <t>Размер индекса / норма сопутствующих затрат</t>
        </is>
      </c>
    </row>
    <row r="10" ht="15.75" customHeight="1">
      <c r="B10" s="227" t="n">
        <v>1</v>
      </c>
      <c r="C10" s="227" t="n">
        <v>2</v>
      </c>
      <c r="D10" s="227" t="n">
        <v>3</v>
      </c>
    </row>
    <row r="11" ht="47.25" customHeight="1">
      <c r="B11" s="227" t="inlineStr">
        <is>
          <t xml:space="preserve">Индекс изменения сметной стоимости на 1 квартал 2023 года. ОЗП </t>
        </is>
      </c>
      <c r="C11" s="227" t="inlineStr">
        <is>
          <t>Письмо Минстроя России от 30.03.2023г. №17106-ИФ/09  прил.1</t>
        </is>
      </c>
      <c r="D11" s="227" t="n">
        <v>44.29</v>
      </c>
    </row>
    <row r="12" ht="47.25" customHeight="1">
      <c r="B12" s="227" t="inlineStr">
        <is>
          <t>Индекс изменения сметной стоимости на 1 квартал 2023 года. ЭМ</t>
        </is>
      </c>
      <c r="C12" s="227" t="inlineStr">
        <is>
          <t>Письмо Минстроя России от 30.03.2023г. №17106-ИФ/09  прил.1</t>
        </is>
      </c>
      <c r="D12" s="227" t="n">
        <v>10.77</v>
      </c>
    </row>
    <row r="13" ht="47.25" customHeight="1">
      <c r="B13" s="227" t="inlineStr">
        <is>
          <t>Индекс изменения сметной стоимости на 1 квартал 2023 года. МАТ</t>
        </is>
      </c>
      <c r="C13" s="227" t="inlineStr">
        <is>
          <t>Письмо Минстроя России от 30.03.2023г. №17106-ИФ/09  прил.1</t>
        </is>
      </c>
      <c r="D13" s="227" t="n">
        <v>4.39</v>
      </c>
    </row>
    <row r="14" ht="31.5" customHeight="1">
      <c r="B14" s="227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7" t="n">
        <v>6.26</v>
      </c>
    </row>
    <row r="15" ht="94.5" customHeight="1">
      <c r="B15" s="227" t="inlineStr">
        <is>
          <t>Временные здания и сооружения</t>
        </is>
      </c>
      <c r="C15" s="22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27" t="inlineStr">
        <is>
          <t>Дополнительные затраты при производстве строительно-монтажных работ в зимнее время</t>
        </is>
      </c>
      <c r="C16" s="22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7" t="inlineStr">
        <is>
          <t>Строительный контроль</t>
        </is>
      </c>
      <c r="C17" s="227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7" t="inlineStr">
        <is>
          <t>Авторский надзор - 0,2%</t>
        </is>
      </c>
      <c r="C18" s="227" t="inlineStr">
        <is>
          <t>Приказ от 4.08.2020 № 421/пр п.173</t>
        </is>
      </c>
      <c r="D18" s="120" t="n">
        <v>0.002</v>
      </c>
    </row>
    <row r="19" ht="31.5" customHeight="1">
      <c r="B19" s="227" t="inlineStr">
        <is>
          <t>Непредвиденные расходы</t>
        </is>
      </c>
      <c r="C19" s="227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n"/>
      <c r="C26" s="12" t="n"/>
    </row>
    <row r="27">
      <c r="B27" s="203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7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6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0" t="inlineStr">
        <is>
          <t>№ пп.</t>
        </is>
      </c>
      <c r="B5" s="190" t="inlineStr">
        <is>
          <t>Наименование элемента</t>
        </is>
      </c>
      <c r="C5" s="190" t="inlineStr">
        <is>
          <t>Обозначение</t>
        </is>
      </c>
      <c r="D5" s="190" t="inlineStr">
        <is>
          <t>Формула</t>
        </is>
      </c>
      <c r="E5" s="190" t="inlineStr">
        <is>
          <t>Величина элемента</t>
        </is>
      </c>
      <c r="F5" s="190" t="inlineStr">
        <is>
          <t>Наименования обосновывающих документов</t>
        </is>
      </c>
      <c r="G5" s="143" t="n"/>
    </row>
    <row r="6" ht="15.75" customHeight="1">
      <c r="A6" s="190" t="n">
        <v>1</v>
      </c>
      <c r="B6" s="190" t="n">
        <v>2</v>
      </c>
      <c r="C6" s="190" t="n">
        <v>3</v>
      </c>
      <c r="D6" s="190" t="n">
        <v>4</v>
      </c>
      <c r="E6" s="190" t="n">
        <v>5</v>
      </c>
      <c r="F6" s="190" t="n">
        <v>6</v>
      </c>
      <c r="G6" s="143" t="n"/>
    </row>
    <row r="7" ht="110.25" customHeight="1">
      <c r="A7" s="197" t="inlineStr">
        <is>
          <t>1.1</t>
        </is>
      </c>
      <c r="B7" s="19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7" t="inlineStr">
        <is>
          <t>С1ср</t>
        </is>
      </c>
      <c r="D7" s="227" t="inlineStr">
        <is>
          <t>-</t>
        </is>
      </c>
      <c r="E7" s="61" t="n">
        <v>47872.94</v>
      </c>
      <c r="F7" s="19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7" t="inlineStr">
        <is>
          <t>1.2</t>
        </is>
      </c>
      <c r="B8" s="198" t="inlineStr">
        <is>
          <t>Среднегодовое нормативное число часов работы одного рабочего в месяц, часы (ч.)</t>
        </is>
      </c>
      <c r="C8" s="227" t="inlineStr">
        <is>
          <t>tср</t>
        </is>
      </c>
      <c r="D8" s="227" t="inlineStr">
        <is>
          <t>1973ч/12мес.</t>
        </is>
      </c>
      <c r="E8" s="188">
        <f>1973/12</f>
        <v/>
      </c>
      <c r="F8" s="198" t="inlineStr">
        <is>
          <t>Производственный календарь 2023 год
(40-часов.неделя)</t>
        </is>
      </c>
      <c r="G8" s="199" t="n"/>
    </row>
    <row r="9" ht="15.75" customHeight="1">
      <c r="A9" s="197" t="inlineStr">
        <is>
          <t>1.3</t>
        </is>
      </c>
      <c r="B9" s="198" t="inlineStr">
        <is>
          <t>Коэффициент увеличения</t>
        </is>
      </c>
      <c r="C9" s="227" t="inlineStr">
        <is>
          <t>Кув</t>
        </is>
      </c>
      <c r="D9" s="227" t="inlineStr">
        <is>
          <t>-</t>
        </is>
      </c>
      <c r="E9" s="188" t="n">
        <v>1</v>
      </c>
      <c r="F9" s="198" t="n"/>
      <c r="G9" s="199" t="n"/>
    </row>
    <row r="10" ht="15.75" customHeight="1">
      <c r="A10" s="197" t="inlineStr">
        <is>
          <t>1.4</t>
        </is>
      </c>
      <c r="B10" s="198" t="inlineStr">
        <is>
          <t>Средний разряд работ</t>
        </is>
      </c>
      <c r="C10" s="227" t="n"/>
      <c r="D10" s="227" t="n"/>
      <c r="E10" s="318" t="n">
        <v>4</v>
      </c>
      <c r="F10" s="198" t="inlineStr">
        <is>
          <t>РТМ</t>
        </is>
      </c>
      <c r="G10" s="199" t="n"/>
    </row>
    <row r="11" ht="78.75" customHeight="1">
      <c r="A11" s="197" t="inlineStr">
        <is>
          <t>1.5</t>
        </is>
      </c>
      <c r="B11" s="198" t="inlineStr">
        <is>
          <t>Тарифный коэффициент среднего разряда работ</t>
        </is>
      </c>
      <c r="C11" s="227" t="inlineStr">
        <is>
          <t>КТ</t>
        </is>
      </c>
      <c r="D11" s="227" t="inlineStr">
        <is>
          <t>-</t>
        </is>
      </c>
      <c r="E11" s="319" t="n">
        <v>1.34</v>
      </c>
      <c r="F11" s="19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2" t="inlineStr">
        <is>
          <t>1.6</t>
        </is>
      </c>
      <c r="B12" s="204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0" t="n">
        <v>1.139</v>
      </c>
      <c r="F12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7" t="inlineStr">
        <is>
          <t>1.7</t>
        </is>
      </c>
      <c r="B13" s="208" t="inlineStr">
        <is>
          <t>Размер средств на оплату труда рабочих-строителей в текущем уровне цен (ФОТр.тек.), руб/чел.-ч</t>
        </is>
      </c>
      <c r="C13" s="209" t="inlineStr">
        <is>
          <t>ФОТр.тек.</t>
        </is>
      </c>
      <c r="D13" s="209" t="inlineStr">
        <is>
          <t>(С1ср/tср*КТ*Т*Кув)*Кинф</t>
        </is>
      </c>
      <c r="E13" s="210">
        <f>((E7*E9/E8)*E11)*E12</f>
        <v/>
      </c>
      <c r="F13" s="2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2025-01-24T12:06:51Z</dcterms:modified>
  <cp:lastModifiedBy>112</cp:lastModifiedBy>
  <cp:lastPrinted>2023-12-01T07:11:08Z</cp:lastPrinted>
</cp:coreProperties>
</file>