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E24" sqref="E24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229" t="inlineStr">
        <is>
          <t>Наименование разрабатываемого показателя УНЦ - Муфта концевая 110 кВ сечением 2000 мм2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194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78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Санкт-Петербург, поселок Шушары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Муфта концевая 110 кВ сечением 2000 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4" t="n"/>
    </row>
    <row r="18">
      <c r="B18" s="197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стоим'!G13</f>
        <v/>
      </c>
    </row>
    <row r="19">
      <c r="B19" s="197" t="inlineStr">
        <is>
          <t>6.2</t>
        </is>
      </c>
      <c r="C19" s="147" t="inlineStr">
        <is>
          <t>оборудование и инвентарь</t>
        </is>
      </c>
      <c r="D19" s="196" t="n">
        <v>0</v>
      </c>
    </row>
    <row r="20">
      <c r="B20" s="197" t="inlineStr">
        <is>
          <t>6.3</t>
        </is>
      </c>
      <c r="C20" s="147" t="inlineStr">
        <is>
          <t>пусконаладочные работы</t>
        </is>
      </c>
      <c r="D20" s="196" t="n">
        <v>0</v>
      </c>
    </row>
    <row r="21">
      <c r="B21" s="197" t="inlineStr">
        <is>
          <t>6.4</t>
        </is>
      </c>
      <c r="C21" s="198" t="inlineStr">
        <is>
          <t>прочие и лимитированные затраты</t>
        </is>
      </c>
      <c r="D21" s="196">
        <f>D18*0.039+(D18*0.039+D18)*0.021</f>
        <v/>
      </c>
    </row>
    <row r="22">
      <c r="B22" s="232" t="n">
        <v>7</v>
      </c>
      <c r="C22" s="198" t="inlineStr">
        <is>
          <t>Сопоставимый уровень цен</t>
        </is>
      </c>
      <c r="D22" s="199" t="inlineStr">
        <is>
          <t>4 кв. 2016 г.</t>
        </is>
      </c>
      <c r="E22" s="148" t="n"/>
    </row>
    <row r="23" ht="78.75" customHeight="1">
      <c r="B23" s="232" t="n">
        <v>8</v>
      </c>
      <c r="C23" s="2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4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5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1.28515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2016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7.25" customHeight="1">
      <c r="B12" s="188" t="n">
        <v>1</v>
      </c>
      <c r="C12" s="157">
        <f>'Прил.1 Сравнит табл'!D16</f>
        <v/>
      </c>
      <c r="D12" s="189" t="inlineStr">
        <is>
          <t>02-04-01</t>
        </is>
      </c>
      <c r="E12" s="147" t="inlineStr">
        <is>
          <t>Строительно-монтажные работы КЛ-110кВ Шушары</t>
        </is>
      </c>
      <c r="F12" s="190" t="n"/>
      <c r="G12" s="190" t="n">
        <v>3238.5506202</v>
      </c>
      <c r="H12" s="190" t="n"/>
      <c r="I12" s="190" t="n"/>
      <c r="J12" s="191">
        <f>SUM(F12:I12)</f>
        <v/>
      </c>
      <c r="K12" s="192" t="n"/>
      <c r="L12" s="192" t="n"/>
    </row>
    <row r="13" ht="15.75" customHeight="1">
      <c r="B13" s="231" t="inlineStr">
        <is>
          <t>Всего по объекту:</t>
        </is>
      </c>
      <c r="C13" s="310" t="n"/>
      <c r="D13" s="310" t="n"/>
      <c r="E13" s="311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  <c r="K13" s="192" t="n"/>
      <c r="L13" s="192" t="n"/>
    </row>
    <row r="14" ht="15.75" customHeight="1">
      <c r="B14" s="231" t="inlineStr">
        <is>
          <t>Всего по объекту в сопоставимом уровне цен 4 кв. 2016 г. :</t>
        </is>
      </c>
      <c r="C14" s="310" t="n"/>
      <c r="D14" s="310" t="n"/>
      <c r="E14" s="311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  <c r="L14" s="192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27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2" t="n"/>
      <c r="B4" s="172" t="n"/>
      <c r="C4" s="234" t="n"/>
    </row>
    <row r="5">
      <c r="A5" s="229" t="n"/>
    </row>
    <row r="6">
      <c r="A6" s="233" t="inlineStr">
        <is>
          <t>Наименование разрабатываемого показателя УНЦ -  Муфта концевая 110 кВ сечением 2000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7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57" t="n">
        <v>1</v>
      </c>
      <c r="B10" s="157" t="n"/>
      <c r="C10" s="157" t="n">
        <v>2</v>
      </c>
      <c r="D10" s="157" t="inlineStr">
        <is>
          <t>З</t>
        </is>
      </c>
      <c r="E10" s="157" t="n">
        <v>4</v>
      </c>
      <c r="F10" s="157" t="n">
        <v>5</v>
      </c>
      <c r="G10" s="157" t="n">
        <v>6</v>
      </c>
      <c r="H10" s="157" t="n">
        <v>7</v>
      </c>
    </row>
    <row r="11" customFormat="1" s="153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6" t="n"/>
      <c r="C12" s="135" t="inlineStr">
        <is>
          <t>1-4-0</t>
        </is>
      </c>
      <c r="D12" s="168" t="inlineStr">
        <is>
          <t>Затраты труда рабочих (средний разряд работы 4)</t>
        </is>
      </c>
      <c r="E12" s="264" t="inlineStr">
        <is>
          <t>чел.-ч</t>
        </is>
      </c>
      <c r="F12" s="246" t="n">
        <v>369.6</v>
      </c>
      <c r="G12" s="315" t="n">
        <v>9.619999999999999</v>
      </c>
      <c r="H12" s="166">
        <f>ROUND(F12*G12,2)</f>
        <v/>
      </c>
      <c r="M12" s="316" t="n"/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54" t="n"/>
      <c r="H13" s="314">
        <f>H14</f>
        <v/>
      </c>
    </row>
    <row r="14">
      <c r="A14" s="264" t="n">
        <v>2</v>
      </c>
      <c r="B14" s="237" t="n"/>
      <c r="C14" s="175" t="n">
        <v>2</v>
      </c>
      <c r="D14" s="168" t="inlineStr">
        <is>
          <t>Затраты труда машинистов</t>
        </is>
      </c>
      <c r="E14" s="264" t="inlineStr">
        <is>
          <t>чел.-ч</t>
        </is>
      </c>
      <c r="F14" s="264" t="n">
        <v>10.38</v>
      </c>
      <c r="G14" s="166" t="n"/>
      <c r="H14" s="177" t="n">
        <v>138.72</v>
      </c>
    </row>
    <row r="15" customFormat="1" s="153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54" t="n"/>
      <c r="H15" s="317">
        <f>SUM(H16:H20)</f>
        <v/>
      </c>
    </row>
    <row r="16" ht="25.5" customHeight="1">
      <c r="A16" s="264" t="n">
        <v>3</v>
      </c>
      <c r="B16" s="237" t="n"/>
      <c r="C16" s="135" t="inlineStr">
        <is>
          <t>91.05.05-015</t>
        </is>
      </c>
      <c r="D16" s="245" t="inlineStr">
        <is>
          <t>Краны на автомобильном ходу, грузоподъемность 16 т</t>
        </is>
      </c>
      <c r="E16" s="246" t="inlineStr">
        <is>
          <t>маш.час</t>
        </is>
      </c>
      <c r="F16" s="246" t="n">
        <v>9.640000000000001</v>
      </c>
      <c r="G16" s="248" t="n">
        <v>115.4</v>
      </c>
      <c r="H16" s="183">
        <f>ROUND(F16*G16,2)</f>
        <v/>
      </c>
      <c r="I16" s="179" t="n"/>
      <c r="J16" s="179" t="n"/>
      <c r="L16" s="179" t="n"/>
    </row>
    <row r="17" customFormat="1" s="153">
      <c r="A17" s="264" t="n">
        <v>4</v>
      </c>
      <c r="B17" s="237" t="n"/>
      <c r="C17" s="135" t="inlineStr">
        <is>
          <t>91.19.12-021</t>
        </is>
      </c>
      <c r="D17" s="245" t="inlineStr">
        <is>
          <t>Насосы вакуумные 3,6 м3/мин</t>
        </is>
      </c>
      <c r="E17" s="246" t="inlineStr">
        <is>
          <t>маш.час</t>
        </is>
      </c>
      <c r="F17" s="246" t="n">
        <v>24.16</v>
      </c>
      <c r="G17" s="248" t="n">
        <v>6.28</v>
      </c>
      <c r="H17" s="183">
        <f>ROUND(F17*G17,2)</f>
        <v/>
      </c>
      <c r="I17" s="179" t="n"/>
      <c r="J17" s="179" t="n"/>
      <c r="K17" s="184" t="n"/>
      <c r="L17" s="179" t="n"/>
    </row>
    <row r="18">
      <c r="A18" s="264" t="n">
        <v>5</v>
      </c>
      <c r="B18" s="237" t="n"/>
      <c r="C18" s="135" t="inlineStr">
        <is>
          <t>91.03.02-011</t>
        </is>
      </c>
      <c r="D18" s="245" t="inlineStr">
        <is>
          <t>Вентиляторы во взрывобезопасном исполнении</t>
        </is>
      </c>
      <c r="E18" s="246" t="inlineStr">
        <is>
          <t>маш.час</t>
        </is>
      </c>
      <c r="F18" s="246" t="n">
        <v>28.96</v>
      </c>
      <c r="G18" s="248" t="n">
        <v>4.14</v>
      </c>
      <c r="H18" s="183">
        <f>ROUND(F18*G18,2)</f>
        <v/>
      </c>
      <c r="I18" s="179" t="n"/>
      <c r="J18" s="179" t="n"/>
      <c r="L18" s="179" t="n"/>
    </row>
    <row r="19">
      <c r="A19" s="264" t="n">
        <v>6</v>
      </c>
      <c r="B19" s="237" t="n"/>
      <c r="C19" s="135" t="inlineStr">
        <is>
          <t>91.14.02-001</t>
        </is>
      </c>
      <c r="D19" s="245" t="inlineStr">
        <is>
          <t>Автомобили бортовые, грузоподъемность до 5 т</t>
        </is>
      </c>
      <c r="E19" s="246" t="inlineStr">
        <is>
          <t>маш.час</t>
        </is>
      </c>
      <c r="F19" s="246" t="n">
        <v>0.74</v>
      </c>
      <c r="G19" s="248" t="n">
        <v>65.70999999999999</v>
      </c>
      <c r="H19" s="183">
        <f>ROUND(F19*G19,2)</f>
        <v/>
      </c>
      <c r="I19" s="179" t="n"/>
      <c r="J19" s="179" t="n"/>
      <c r="L19" s="179" t="n"/>
    </row>
    <row r="20" ht="25.5" customHeight="1">
      <c r="A20" s="264" t="n">
        <v>7</v>
      </c>
      <c r="B20" s="237" t="n"/>
      <c r="C20" s="135" t="inlineStr">
        <is>
          <t>91.17.04-233</t>
        </is>
      </c>
      <c r="D20" s="245" t="inlineStr">
        <is>
          <t>Установки для сварки ручной дуговой (постоянного тока)</t>
        </is>
      </c>
      <c r="E20" s="246" t="inlineStr">
        <is>
          <t>маш.час</t>
        </is>
      </c>
      <c r="F20" s="246" t="n">
        <v>3.16</v>
      </c>
      <c r="G20" s="248" t="n">
        <v>8.1</v>
      </c>
      <c r="H20" s="183">
        <f>ROUND(F20*G20,2)</f>
        <v/>
      </c>
      <c r="I20" s="179" t="n"/>
      <c r="J20" s="179" t="n"/>
      <c r="L20" s="179" t="n"/>
    </row>
    <row r="21">
      <c r="A21" s="236" t="inlineStr">
        <is>
          <t>Материалы</t>
        </is>
      </c>
      <c r="B21" s="310" t="n"/>
      <c r="C21" s="310" t="n"/>
      <c r="D21" s="310" t="n"/>
      <c r="E21" s="311" t="n"/>
      <c r="F21" s="236" t="n"/>
      <c r="G21" s="154" t="n"/>
      <c r="H21" s="317">
        <f>SUM(H22:H35)</f>
        <v/>
      </c>
    </row>
    <row r="22">
      <c r="A22" s="181" t="n">
        <v>8</v>
      </c>
      <c r="B22" s="181" t="n"/>
      <c r="C22" s="264" t="inlineStr">
        <is>
          <t>Прайс из СД ОП</t>
        </is>
      </c>
      <c r="D22" s="180" t="inlineStr">
        <is>
          <t>Муфта концевая 110 кВ сечением 2000 мм2</t>
        </is>
      </c>
      <c r="E22" s="264" t="inlineStr">
        <is>
          <t>шт</t>
        </is>
      </c>
      <c r="F22" s="264" t="n">
        <v>6</v>
      </c>
      <c r="G22" s="180" t="n">
        <v>100635.96</v>
      </c>
      <c r="H22" s="183">
        <f>ROUND(F22*G22,2)</f>
        <v/>
      </c>
    </row>
    <row r="23">
      <c r="A23" s="169" t="n">
        <v>9</v>
      </c>
      <c r="B23" s="237" t="n"/>
      <c r="C23" s="135" t="inlineStr">
        <is>
          <t>01.1.02.01-0003</t>
        </is>
      </c>
      <c r="D23" s="245" t="inlineStr">
        <is>
          <t>Асботекстолит, марка Г</t>
        </is>
      </c>
      <c r="E23" s="246" t="inlineStr">
        <is>
          <t>т</t>
        </is>
      </c>
      <c r="F23" s="246" t="n">
        <v>0.012</v>
      </c>
      <c r="G23" s="248" t="n">
        <v>161000</v>
      </c>
      <c r="H23" s="183" t="n">
        <v>1932</v>
      </c>
      <c r="I23" s="163" t="n"/>
      <c r="J23" s="179" t="n"/>
      <c r="K23" s="179" t="n"/>
    </row>
    <row r="24" ht="25.5" customHeight="1">
      <c r="A24" s="181" t="n">
        <v>10</v>
      </c>
      <c r="B24" s="237" t="n"/>
      <c r="C24" s="135" t="inlineStr">
        <is>
          <t>10.3.02.03-0011</t>
        </is>
      </c>
      <c r="D24" s="245" t="inlineStr">
        <is>
          <t>Припои оловянно-свинцовые бессурьмянистые, марка ПОС30</t>
        </is>
      </c>
      <c r="E24" s="246" t="inlineStr">
        <is>
          <t>т</t>
        </is>
      </c>
      <c r="F24" s="246" t="n">
        <v>0.01892</v>
      </c>
      <c r="G24" s="248" t="n">
        <v>68050</v>
      </c>
      <c r="H24" s="183" t="n">
        <v>1287.51</v>
      </c>
      <c r="I24" s="163" t="n"/>
      <c r="J24" s="179" t="n"/>
      <c r="K24" s="179" t="n"/>
    </row>
    <row r="25">
      <c r="A25" s="169" t="n">
        <v>11</v>
      </c>
      <c r="B25" s="237" t="n"/>
      <c r="C25" s="135" t="inlineStr">
        <is>
          <t>01.7.03.04-0001</t>
        </is>
      </c>
      <c r="D25" s="245" t="inlineStr">
        <is>
          <t>Электроэнергия</t>
        </is>
      </c>
      <c r="E25" s="246" t="inlineStr">
        <is>
          <t>кВт-ч</t>
        </is>
      </c>
      <c r="F25" s="246" t="n">
        <v>1482.62</v>
      </c>
      <c r="G25" s="248" t="n">
        <v>0.4</v>
      </c>
      <c r="H25" s="183" t="n">
        <v>593.05</v>
      </c>
      <c r="I25" s="163" t="n"/>
      <c r="J25" s="179" t="n"/>
      <c r="K25" s="179" t="n"/>
    </row>
    <row r="26">
      <c r="A26" s="181" t="n">
        <v>12</v>
      </c>
      <c r="B26" s="237" t="n"/>
      <c r="C26" s="135" t="inlineStr">
        <is>
          <t>14.2.06.05-0212</t>
        </is>
      </c>
      <c r="D26" s="245" t="inlineStr">
        <is>
          <t>Компаунд эпоксидный</t>
        </is>
      </c>
      <c r="E26" s="246" t="inlineStr">
        <is>
          <t>кг</t>
        </is>
      </c>
      <c r="F26" s="246" t="n">
        <v>4.8</v>
      </c>
      <c r="G26" s="248" t="n">
        <v>68.8</v>
      </c>
      <c r="H26" s="183" t="n">
        <v>330.24</v>
      </c>
      <c r="I26" s="163" t="n"/>
      <c r="J26" s="179" t="n"/>
      <c r="K26" s="179" t="n"/>
    </row>
    <row r="27" ht="25.5" customHeight="1">
      <c r="A27" s="169" t="n">
        <v>13</v>
      </c>
      <c r="B27" s="237" t="n"/>
      <c r="C27" s="135" t="inlineStr">
        <is>
          <t>01.7.06.05-0041</t>
        </is>
      </c>
      <c r="D27" s="245" t="inlineStr">
        <is>
          <t>Лента изоляционная прорезиненная односторонняя, ширина 20 мм, толщина 0,25-0,35 мм</t>
        </is>
      </c>
      <c r="E27" s="246" t="inlineStr">
        <is>
          <t>кг</t>
        </is>
      </c>
      <c r="F27" s="246" t="n">
        <v>6.64</v>
      </c>
      <c r="G27" s="248" t="n">
        <v>30.4</v>
      </c>
      <c r="H27" s="183" t="n">
        <v>201.86</v>
      </c>
      <c r="I27" s="163" t="n"/>
      <c r="J27" s="179" t="n"/>
      <c r="K27" s="179" t="n"/>
    </row>
    <row r="28" ht="25.5" customHeight="1">
      <c r="A28" s="181" t="n">
        <v>14</v>
      </c>
      <c r="B28" s="237" t="n"/>
      <c r="C28" s="135" t="inlineStr">
        <is>
          <t>10.2.02.08-0001</t>
        </is>
      </c>
      <c r="D28" s="245" t="inlineStr">
        <is>
          <t>Проволока медная, круглая, мягкая, электротехническая, диаметр 1,0-3,0 мм и выше</t>
        </is>
      </c>
      <c r="E28" s="246" t="inlineStr">
        <is>
          <t>т</t>
        </is>
      </c>
      <c r="F28" s="246" t="n">
        <v>0.005</v>
      </c>
      <c r="G28" s="248" t="n">
        <v>37517</v>
      </c>
      <c r="H28" s="183" t="n">
        <v>187.59</v>
      </c>
      <c r="I28" s="163" t="n"/>
      <c r="J28" s="179" t="n"/>
      <c r="K28" s="179" t="n"/>
    </row>
    <row r="29">
      <c r="A29" s="169" t="n">
        <v>15</v>
      </c>
      <c r="B29" s="237" t="n"/>
      <c r="C29" s="135" t="inlineStr">
        <is>
          <t>01.3.02.09-0022</t>
        </is>
      </c>
      <c r="D29" s="245" t="inlineStr">
        <is>
          <t>Пропан-бутан смесь техническая</t>
        </is>
      </c>
      <c r="E29" s="246" t="inlineStr">
        <is>
          <t>кг</t>
        </is>
      </c>
      <c r="F29" s="246" t="n">
        <v>22</v>
      </c>
      <c r="G29" s="248" t="n">
        <v>6.09</v>
      </c>
      <c r="H29" s="183" t="n">
        <v>133.98</v>
      </c>
      <c r="I29" s="163" t="n"/>
      <c r="J29" s="179" t="n"/>
      <c r="K29" s="179" t="n"/>
    </row>
    <row r="30">
      <c r="A30" s="169" t="n">
        <v>16</v>
      </c>
      <c r="B30" s="237" t="n"/>
      <c r="C30" s="135" t="inlineStr">
        <is>
          <t>01.7.11.07-0034</t>
        </is>
      </c>
      <c r="D30" s="245" t="inlineStr">
        <is>
          <t>Электроды сварочные Э42А, диаметр 4 мм</t>
        </is>
      </c>
      <c r="E30" s="246" t="inlineStr">
        <is>
          <t>кг</t>
        </is>
      </c>
      <c r="F30" s="246" t="n">
        <v>6.6</v>
      </c>
      <c r="G30" s="248" t="n">
        <v>10.57</v>
      </c>
      <c r="H30" s="183" t="n">
        <v>69.76000000000001</v>
      </c>
      <c r="I30" s="163" t="n"/>
      <c r="J30" s="179" t="n"/>
      <c r="K30" s="179" t="n"/>
    </row>
    <row r="31">
      <c r="A31" s="181" t="n">
        <v>17</v>
      </c>
      <c r="B31" s="237" t="n"/>
      <c r="C31" s="135" t="inlineStr">
        <is>
          <t>14.4.02.09-0001</t>
        </is>
      </c>
      <c r="D31" s="245" t="inlineStr">
        <is>
          <t>Краска</t>
        </is>
      </c>
      <c r="E31" s="246" t="inlineStr">
        <is>
          <t>кг</t>
        </is>
      </c>
      <c r="F31" s="246" t="n">
        <v>2.4</v>
      </c>
      <c r="G31" s="248" t="n">
        <v>28.6</v>
      </c>
      <c r="H31" s="183" t="n">
        <v>68.64</v>
      </c>
      <c r="I31" s="163" t="n"/>
      <c r="J31" s="179" t="n"/>
      <c r="K31" s="179" t="n"/>
    </row>
    <row r="32">
      <c r="A32" s="169" t="n">
        <v>18</v>
      </c>
      <c r="B32" s="237" t="n"/>
      <c r="C32" s="135" t="inlineStr">
        <is>
          <t>01.7.20.08-0031</t>
        </is>
      </c>
      <c r="D32" s="245" t="inlineStr">
        <is>
          <t>Бязь суровая</t>
        </is>
      </c>
      <c r="E32" s="246" t="inlineStr">
        <is>
          <t>10 м2</t>
        </is>
      </c>
      <c r="F32" s="246" t="n">
        <v>0.6</v>
      </c>
      <c r="G32" s="248" t="n">
        <v>79.09999999999999</v>
      </c>
      <c r="H32" s="183" t="n">
        <v>47.46</v>
      </c>
      <c r="I32" s="163" t="n"/>
      <c r="J32" s="179" t="n"/>
      <c r="K32" s="179" t="n"/>
    </row>
    <row r="33">
      <c r="A33" s="181" t="n">
        <v>19</v>
      </c>
      <c r="B33" s="237" t="n"/>
      <c r="C33" s="135" t="inlineStr">
        <is>
          <t>01.3.01.05-0009</t>
        </is>
      </c>
      <c r="D33" s="245" t="inlineStr">
        <is>
          <t>Парафин нефтяной твердый Т-1</t>
        </is>
      </c>
      <c r="E33" s="246" t="inlineStr">
        <is>
          <t>т</t>
        </is>
      </c>
      <c r="F33" s="246" t="n">
        <v>0.00378</v>
      </c>
      <c r="G33" s="248" t="n">
        <v>8105.71</v>
      </c>
      <c r="H33" s="183" t="n">
        <v>30.64</v>
      </c>
      <c r="I33" s="163" t="n"/>
      <c r="J33" s="179" t="n"/>
      <c r="K33" s="179" t="n"/>
    </row>
    <row r="34">
      <c r="A34" s="169" t="n">
        <v>20</v>
      </c>
      <c r="B34" s="237" t="n"/>
      <c r="C34" s="135" t="inlineStr">
        <is>
          <t>25.1.01.04-0031</t>
        </is>
      </c>
      <c r="D34" s="245" t="inlineStr">
        <is>
          <t>Шпалы непропитанные для железных дорог, тип I</t>
        </is>
      </c>
      <c r="E34" s="246" t="inlineStr">
        <is>
          <t>шт</t>
        </is>
      </c>
      <c r="F34" s="246" t="n">
        <v>0.104</v>
      </c>
      <c r="G34" s="248" t="n">
        <v>266.67</v>
      </c>
      <c r="H34" s="183" t="n">
        <v>27.73</v>
      </c>
      <c r="I34" s="163" t="n"/>
      <c r="J34" s="179" t="n"/>
      <c r="K34" s="179" t="n"/>
    </row>
    <row r="35">
      <c r="A35" s="181" t="n">
        <v>21</v>
      </c>
      <c r="B35" s="237" t="n"/>
      <c r="C35" s="135" t="inlineStr">
        <is>
          <t>20.1.02.06-0001</t>
        </is>
      </c>
      <c r="D35" s="245" t="inlineStr">
        <is>
          <t>Жир паяльный</t>
        </is>
      </c>
      <c r="E35" s="246" t="inlineStr">
        <is>
          <t>кг</t>
        </is>
      </c>
      <c r="F35" s="246" t="n">
        <v>0.18</v>
      </c>
      <c r="G35" s="248" t="n">
        <v>100.8</v>
      </c>
      <c r="H35" s="183" t="n">
        <v>18.14</v>
      </c>
      <c r="I35" s="163" t="n"/>
      <c r="J35" s="179" t="n"/>
      <c r="K35" s="179" t="n"/>
    </row>
    <row r="37">
      <c r="B37" s="143" t="inlineStr">
        <is>
          <t>Составил ______________________     А.Р. Маркова</t>
        </is>
      </c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110 кВ сечением 2000 мм2</t>
        </is>
      </c>
    </row>
    <row r="8">
      <c r="B8" s="239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ОБ'!J51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17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ОБ'!E58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37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8" t="inlineStr">
        <is>
          <t>Муфта концевая 110 кВ сечением 2000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2" t="n"/>
      <c r="N12" s="12" t="n"/>
    </row>
    <row r="13">
      <c r="A13" s="246" t="n"/>
      <c r="B13" s="23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6" t="n">
        <v>1</v>
      </c>
      <c r="B14" s="135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46" t="inlineStr">
        <is>
          <t>чел.-ч.</t>
        </is>
      </c>
      <c r="E14" s="319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19" t="n">
        <v>10.38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25.5" customFormat="1" customHeight="1" s="12">
      <c r="A20" s="246" t="n">
        <v>3</v>
      </c>
      <c r="B20" s="135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46" t="inlineStr">
        <is>
          <t>маш.час</t>
        </is>
      </c>
      <c r="E20" s="320" t="n">
        <v>9.640000000000001</v>
      </c>
      <c r="F20" s="248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>
        <v>4</v>
      </c>
      <c r="B21" s="135" t="inlineStr">
        <is>
          <t>91.19.12-021</t>
        </is>
      </c>
      <c r="C21" s="245" t="inlineStr">
        <is>
          <t>Насосы вакуумные 3,6 м3/мин</t>
        </is>
      </c>
      <c r="D21" s="246" t="inlineStr">
        <is>
          <t>маш.час</t>
        </is>
      </c>
      <c r="E21" s="320" t="n">
        <v>24.16</v>
      </c>
      <c r="F21" s="248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6" t="n"/>
      <c r="B22" s="246" t="n"/>
      <c r="C22" s="245" t="inlineStr">
        <is>
          <t>Итого основные машины и механизмы</t>
        </is>
      </c>
      <c r="D22" s="246" t="n"/>
      <c r="E22" s="319" t="n"/>
      <c r="F22" s="32" t="n"/>
      <c r="G22" s="32">
        <f>SUM(G20:G21)</f>
        <v/>
      </c>
      <c r="H22" s="249">
        <f>G22/G27</f>
        <v/>
      </c>
      <c r="I22" s="127" t="n"/>
      <c r="J22" s="32">
        <f>SUM(J20:J21)</f>
        <v/>
      </c>
    </row>
    <row r="23" hidden="1" outlineLevel="1" ht="25.5" customFormat="1" customHeight="1" s="12">
      <c r="A23" s="246" t="n">
        <v>5</v>
      </c>
      <c r="B23" s="135" t="inlineStr">
        <is>
          <t>91.03.02-011</t>
        </is>
      </c>
      <c r="C23" s="245" t="inlineStr">
        <is>
          <t>Вентиляторы во взрывобезопасном исполнении</t>
        </is>
      </c>
      <c r="D23" s="246" t="inlineStr">
        <is>
          <t>маш.час</t>
        </is>
      </c>
      <c r="E23" s="320" t="n">
        <v>28.96</v>
      </c>
      <c r="F23" s="248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46" t="n">
        <v>6</v>
      </c>
      <c r="B24" s="135" t="inlineStr">
        <is>
          <t>91.14.02-001</t>
        </is>
      </c>
      <c r="C24" s="245" t="inlineStr">
        <is>
          <t>Автомобили бортовые, грузоподъемность до 5 т</t>
        </is>
      </c>
      <c r="D24" s="246" t="inlineStr">
        <is>
          <t>маш.час</t>
        </is>
      </c>
      <c r="E24" s="320" t="n">
        <v>0.74</v>
      </c>
      <c r="F24" s="248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46" t="n">
        <v>7</v>
      </c>
      <c r="B25" s="135" t="inlineStr">
        <is>
          <t>91.17.04-233</t>
        </is>
      </c>
      <c r="C25" s="245" t="inlineStr">
        <is>
          <t>Установки для сварки ручной дуговой (постоянного тока)</t>
        </is>
      </c>
      <c r="D25" s="246" t="inlineStr">
        <is>
          <t>маш.час</t>
        </is>
      </c>
      <c r="E25" s="320" t="n">
        <v>3.16</v>
      </c>
      <c r="F25" s="248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6" t="n"/>
      <c r="B26" s="246" t="n"/>
      <c r="C26" s="245" t="inlineStr">
        <is>
          <t>Итого прочие машины и механизмы</t>
        </is>
      </c>
      <c r="D26" s="246" t="n"/>
      <c r="E26" s="247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6" t="n"/>
      <c r="B27" s="246" t="n"/>
      <c r="C27" s="235" t="inlineStr">
        <is>
          <t>Итого по разделу «Машины и механизмы»</t>
        </is>
      </c>
      <c r="D27" s="246" t="n"/>
      <c r="E27" s="247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6" t="n"/>
      <c r="B28" s="235" t="inlineStr">
        <is>
          <t>Оборудование</t>
        </is>
      </c>
      <c r="C28" s="310" t="n"/>
      <c r="D28" s="310" t="n"/>
      <c r="E28" s="310" t="n"/>
      <c r="F28" s="310" t="n"/>
      <c r="G28" s="310" t="n"/>
      <c r="H28" s="311" t="n"/>
      <c r="I28" s="125" t="n"/>
      <c r="J28" s="125" t="n"/>
    </row>
    <row r="29">
      <c r="A29" s="246" t="n"/>
      <c r="B29" s="245" t="inlineStr">
        <is>
          <t>Основное оборудование</t>
        </is>
      </c>
      <c r="C29" s="310" t="n"/>
      <c r="D29" s="310" t="n"/>
      <c r="E29" s="310" t="n"/>
      <c r="F29" s="310" t="n"/>
      <c r="G29" s="310" t="n"/>
      <c r="H29" s="311" t="n"/>
      <c r="I29" s="125" t="n"/>
      <c r="J29" s="125" t="n"/>
    </row>
    <row r="30">
      <c r="A30" s="246" t="n"/>
      <c r="B30" s="246" t="n"/>
      <c r="C30" s="245" t="inlineStr">
        <is>
          <t>Итого основное оборудование</t>
        </is>
      </c>
      <c r="D30" s="246" t="n"/>
      <c r="E30" s="320" t="n"/>
      <c r="F30" s="248" t="n"/>
      <c r="G30" s="32" t="n">
        <v>0</v>
      </c>
      <c r="H30" s="128" t="n">
        <v>0</v>
      </c>
      <c r="I30" s="127" t="n"/>
      <c r="J30" s="32" t="n">
        <v>0</v>
      </c>
    </row>
    <row r="31">
      <c r="A31" s="246" t="n"/>
      <c r="B31" s="246" t="n"/>
      <c r="C31" s="245" t="inlineStr">
        <is>
          <t>Итого прочее оборудование</t>
        </is>
      </c>
      <c r="D31" s="246" t="n"/>
      <c r="E31" s="319" t="n"/>
      <c r="F31" s="248" t="n"/>
      <c r="G31" s="32" t="n">
        <v>0</v>
      </c>
      <c r="H31" s="128" t="n">
        <v>0</v>
      </c>
      <c r="I31" s="127" t="n"/>
      <c r="J31" s="32" t="n">
        <v>0</v>
      </c>
    </row>
    <row r="32">
      <c r="A32" s="246" t="n"/>
      <c r="B32" s="246" t="n"/>
      <c r="C32" s="235" t="inlineStr">
        <is>
          <t>Итого по разделу «Оборудование»</t>
        </is>
      </c>
      <c r="D32" s="246" t="n"/>
      <c r="E32" s="247" t="n"/>
      <c r="F32" s="248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6" t="n"/>
      <c r="B33" s="246" t="n"/>
      <c r="C33" s="245" t="inlineStr">
        <is>
          <t>в том числе технологическое оборудование</t>
        </is>
      </c>
      <c r="D33" s="246" t="n"/>
      <c r="E33" s="320" t="n"/>
      <c r="F33" s="248" t="n"/>
      <c r="G33" s="32">
        <f>'Прил.6 Расчет ОБ'!G12</f>
        <v/>
      </c>
      <c r="H33" s="249" t="n"/>
      <c r="I33" s="127" t="n"/>
      <c r="J33" s="32">
        <f>J32</f>
        <v/>
      </c>
    </row>
    <row r="34" ht="14.25" customFormat="1" customHeight="1" s="12">
      <c r="A34" s="246" t="n"/>
      <c r="B34" s="235" t="inlineStr">
        <is>
          <t>Материалы</t>
        </is>
      </c>
      <c r="C34" s="310" t="n"/>
      <c r="D34" s="310" t="n"/>
      <c r="E34" s="310" t="n"/>
      <c r="F34" s="310" t="n"/>
      <c r="G34" s="310" t="n"/>
      <c r="H34" s="311" t="n"/>
      <c r="I34" s="125" t="n"/>
      <c r="J34" s="125" t="n"/>
    </row>
    <row r="35" ht="14.25" customFormat="1" customHeight="1" s="12">
      <c r="A35" s="241" t="n"/>
      <c r="B35" s="240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38" t="n"/>
      <c r="J35" s="138" t="n"/>
    </row>
    <row r="36" ht="25.5" customFormat="1" customHeight="1" s="12">
      <c r="A36" s="246" t="n">
        <v>8</v>
      </c>
      <c r="B36" s="246" t="inlineStr">
        <is>
          <t>БЦ.91.88</t>
        </is>
      </c>
      <c r="C36" s="168" t="inlineStr">
        <is>
          <t>Муфта концевая 110 кВ сечением 2000 мм2</t>
        </is>
      </c>
      <c r="D36" s="246" t="inlineStr">
        <is>
          <t>шт</t>
        </is>
      </c>
      <c r="E36" s="320" t="n">
        <v>6</v>
      </c>
      <c r="F36" s="248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57" t="n"/>
      <c r="B37" s="140" t="n"/>
      <c r="C37" s="141" t="inlineStr">
        <is>
          <t>Итого основные материалы</t>
        </is>
      </c>
      <c r="D37" s="257" t="n"/>
      <c r="E37" s="323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hidden="1" outlineLevel="1" ht="14.25" customFormat="1" customHeight="1" s="12">
      <c r="A38" s="246" t="n">
        <v>9</v>
      </c>
      <c r="B38" s="135" t="inlineStr">
        <is>
          <t>01.1.02.01-0003</t>
        </is>
      </c>
      <c r="C38" s="245" t="inlineStr">
        <is>
          <t>Асботекстолит, марка Г</t>
        </is>
      </c>
      <c r="D38" s="246" t="inlineStr">
        <is>
          <t>т</t>
        </is>
      </c>
      <c r="E38" s="320" t="n">
        <v>0.012</v>
      </c>
      <c r="F38" s="248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hidden="1" outlineLevel="1" ht="25.5" customFormat="1" customHeight="1" s="12">
      <c r="A39" s="246" t="n">
        <v>10</v>
      </c>
      <c r="B39" s="135" t="inlineStr">
        <is>
          <t>10.3.02.03-0011</t>
        </is>
      </c>
      <c r="C39" s="245" t="inlineStr">
        <is>
          <t>Припои оловянно-свинцовые бессурьмянистые, марка ПОС30</t>
        </is>
      </c>
      <c r="D39" s="246" t="inlineStr">
        <is>
          <t>т</t>
        </is>
      </c>
      <c r="E39" s="320" t="n">
        <v>0.01892</v>
      </c>
      <c r="F39" s="248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6" t="n">
        <v>11</v>
      </c>
      <c r="B40" s="135" t="inlineStr">
        <is>
          <t>01.7.03.04-0001</t>
        </is>
      </c>
      <c r="C40" s="245" t="inlineStr">
        <is>
          <t>Электроэнергия</t>
        </is>
      </c>
      <c r="D40" s="246" t="inlineStr">
        <is>
          <t>кВт-ч</t>
        </is>
      </c>
      <c r="E40" s="320" t="n">
        <v>1482.62</v>
      </c>
      <c r="F40" s="248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6" t="n">
        <v>12</v>
      </c>
      <c r="B41" s="135" t="inlineStr">
        <is>
          <t>14.2.06.05-0212</t>
        </is>
      </c>
      <c r="C41" s="245" t="inlineStr">
        <is>
          <t>Компаунд эпоксидный</t>
        </is>
      </c>
      <c r="D41" s="246" t="inlineStr">
        <is>
          <t>кг</t>
        </is>
      </c>
      <c r="E41" s="320" t="n">
        <v>4.8</v>
      </c>
      <c r="F41" s="248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6" t="n">
        <v>13</v>
      </c>
      <c r="B42" s="135" t="inlineStr">
        <is>
          <t>01.7.06.05-0041</t>
        </is>
      </c>
      <c r="C42" s="245" t="inlineStr">
        <is>
          <t>Лента изоляционная прорезиненная односторонняя, ширина 20 мм, толщина 0,25-0,35 мм</t>
        </is>
      </c>
      <c r="D42" s="246" t="inlineStr">
        <is>
          <t>кг</t>
        </is>
      </c>
      <c r="E42" s="320" t="n">
        <v>6.64</v>
      </c>
      <c r="F42" s="248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6" t="n">
        <v>14</v>
      </c>
      <c r="B43" s="135" t="inlineStr">
        <is>
          <t>10.2.02.08-0001</t>
        </is>
      </c>
      <c r="C43" s="245" t="inlineStr">
        <is>
          <t>Проволока медная, круглая, мягкая, электротехническая, диаметр 1,0-3,0 мм и выше</t>
        </is>
      </c>
      <c r="D43" s="246" t="inlineStr">
        <is>
          <t>т</t>
        </is>
      </c>
      <c r="E43" s="320" t="n">
        <v>0.005</v>
      </c>
      <c r="F43" s="248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6" t="n">
        <v>15</v>
      </c>
      <c r="B44" s="135" t="inlineStr">
        <is>
          <t>01.3.02.09-0022</t>
        </is>
      </c>
      <c r="C44" s="245" t="inlineStr">
        <is>
          <t>Пропан-бутан смесь техническая</t>
        </is>
      </c>
      <c r="D44" s="246" t="inlineStr">
        <is>
          <t>кг</t>
        </is>
      </c>
      <c r="E44" s="320" t="n">
        <v>22</v>
      </c>
      <c r="F44" s="248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6" t="n">
        <v>16</v>
      </c>
      <c r="B45" s="135" t="inlineStr">
        <is>
          <t>01.7.11.07-0034</t>
        </is>
      </c>
      <c r="C45" s="245" t="inlineStr">
        <is>
          <t>Электроды сварочные Э42А, диаметр 4 мм</t>
        </is>
      </c>
      <c r="D45" s="246" t="inlineStr">
        <is>
          <t>кг</t>
        </is>
      </c>
      <c r="E45" s="320" t="n">
        <v>6.6</v>
      </c>
      <c r="F45" s="248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46" t="n">
        <v>17</v>
      </c>
      <c r="B46" s="135" t="inlineStr">
        <is>
          <t>14.4.02.09-0001</t>
        </is>
      </c>
      <c r="C46" s="245" t="inlineStr">
        <is>
          <t>Краска</t>
        </is>
      </c>
      <c r="D46" s="246" t="inlineStr">
        <is>
          <t>кг</t>
        </is>
      </c>
      <c r="E46" s="320" t="n">
        <v>2.4</v>
      </c>
      <c r="F46" s="248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46" t="n">
        <v>18</v>
      </c>
      <c r="B47" s="135" t="inlineStr">
        <is>
          <t>01.7.20.08-0031</t>
        </is>
      </c>
      <c r="C47" s="245" t="inlineStr">
        <is>
          <t>Бязь суровая</t>
        </is>
      </c>
      <c r="D47" s="246" t="inlineStr">
        <is>
          <t>10 м2</t>
        </is>
      </c>
      <c r="E47" s="320" t="n">
        <v>0.6</v>
      </c>
      <c r="F47" s="248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6" t="n">
        <v>19</v>
      </c>
      <c r="B48" s="135" t="inlineStr">
        <is>
          <t>01.3.01.05-0009</t>
        </is>
      </c>
      <c r="C48" s="245" t="inlineStr">
        <is>
          <t>Парафин нефтяной твердый Т-1</t>
        </is>
      </c>
      <c r="D48" s="246" t="inlineStr">
        <is>
          <t>т</t>
        </is>
      </c>
      <c r="E48" s="320" t="n">
        <v>0.00378</v>
      </c>
      <c r="F48" s="248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6" t="n">
        <v>20</v>
      </c>
      <c r="B49" s="135" t="inlineStr">
        <is>
          <t>25.1.01.04-0031</t>
        </is>
      </c>
      <c r="C49" s="245" t="inlineStr">
        <is>
          <t>Шпалы непропитанные для железных дорог, тип I</t>
        </is>
      </c>
      <c r="D49" s="246" t="inlineStr">
        <is>
          <t>шт</t>
        </is>
      </c>
      <c r="E49" s="320" t="n">
        <v>0.104</v>
      </c>
      <c r="F49" s="248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46" t="n">
        <v>21</v>
      </c>
      <c r="B50" s="135" t="inlineStr">
        <is>
          <t>20.1.02.06-0001</t>
        </is>
      </c>
      <c r="C50" s="245" t="inlineStr">
        <is>
          <t>Жир паяльный</t>
        </is>
      </c>
      <c r="D50" s="246" t="inlineStr">
        <is>
          <t>кг</t>
        </is>
      </c>
      <c r="E50" s="320" t="n">
        <v>0.18</v>
      </c>
      <c r="F50" s="248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collapsed="1" ht="14.25" customFormat="1" customHeight="1" s="12">
      <c r="A51" s="257" t="n"/>
      <c r="B51" s="257" t="n"/>
      <c r="C51" s="141" t="inlineStr">
        <is>
          <t>Итого прочие материалы</t>
        </is>
      </c>
      <c r="D51" s="257" t="n"/>
      <c r="E51" s="323" t="n"/>
      <c r="F51" s="178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6" t="n"/>
      <c r="B52" s="246" t="n"/>
      <c r="C52" s="235" t="inlineStr">
        <is>
          <t>Итого по разделу «Материалы»</t>
        </is>
      </c>
      <c r="D52" s="246" t="n"/>
      <c r="E52" s="247" t="n"/>
      <c r="F52" s="248" t="n"/>
      <c r="G52" s="32">
        <f>G37+G51</f>
        <v/>
      </c>
      <c r="H52" s="249">
        <f>G52/$G$52</f>
        <v/>
      </c>
      <c r="I52" s="32" t="n"/>
      <c r="J52" s="32">
        <f>J37+J51</f>
        <v/>
      </c>
    </row>
    <row r="53" ht="14.25" customFormat="1" customHeight="1" s="12">
      <c r="A53" s="246" t="n"/>
      <c r="B53" s="246" t="n"/>
      <c r="C53" s="245" t="inlineStr">
        <is>
          <t>ИТОГО ПО РМ</t>
        </is>
      </c>
      <c r="D53" s="246" t="n"/>
      <c r="E53" s="247" t="n"/>
      <c r="F53" s="248" t="n"/>
      <c r="G53" s="32">
        <f>G15+G27+G52</f>
        <v/>
      </c>
      <c r="H53" s="249" t="n"/>
      <c r="I53" s="32" t="n"/>
      <c r="J53" s="32">
        <f>J15+J27+J52</f>
        <v/>
      </c>
    </row>
    <row r="54" ht="14.25" customFormat="1" customHeight="1" s="12">
      <c r="A54" s="246" t="n"/>
      <c r="B54" s="246" t="n"/>
      <c r="C54" s="245" t="inlineStr">
        <is>
          <t>Накладные расходы</t>
        </is>
      </c>
      <c r="D54" s="133">
        <f>ROUND(G54/(G$17+$G$15),2)</f>
        <v/>
      </c>
      <c r="E54" s="247" t="n"/>
      <c r="F54" s="248" t="n"/>
      <c r="G54" s="32" t="n">
        <v>3583.45</v>
      </c>
      <c r="H54" s="249" t="n"/>
      <c r="I54" s="32" t="n"/>
      <c r="J54" s="32">
        <f>ROUND(D54*(J15+J17),2)</f>
        <v/>
      </c>
    </row>
    <row r="55" ht="14.25" customFormat="1" customHeight="1" s="12">
      <c r="A55" s="246" t="n"/>
      <c r="B55" s="246" t="n"/>
      <c r="C55" s="245" t="inlineStr">
        <is>
          <t>Сметная прибыль</t>
        </is>
      </c>
      <c r="D55" s="133">
        <f>ROUND(G55/(G$15+G$17),2)</f>
        <v/>
      </c>
      <c r="E55" s="247" t="n"/>
      <c r="F55" s="248" t="n"/>
      <c r="G55" s="32" t="n">
        <v>1884.08</v>
      </c>
      <c r="H55" s="249" t="n"/>
      <c r="I55" s="32" t="n"/>
      <c r="J55" s="32">
        <f>ROUND(D55*(J15+J17),2)</f>
        <v/>
      </c>
    </row>
    <row r="56" ht="14.25" customFormat="1" customHeight="1" s="12">
      <c r="A56" s="246" t="n"/>
      <c r="B56" s="246" t="n"/>
      <c r="C56" s="245" t="inlineStr">
        <is>
          <t>Итого СМР (с НР и СП)</t>
        </is>
      </c>
      <c r="D56" s="246" t="n"/>
      <c r="E56" s="247" t="n"/>
      <c r="F56" s="248" t="n"/>
      <c r="G56" s="32">
        <f>G15+G27+G52+G54+G55</f>
        <v/>
      </c>
      <c r="H56" s="249" t="n"/>
      <c r="I56" s="32" t="n"/>
      <c r="J56" s="32">
        <f>J15+J27+J52+J54+J55</f>
        <v/>
      </c>
    </row>
    <row r="57" ht="14.25" customFormat="1" customHeight="1" s="12">
      <c r="A57" s="246" t="n"/>
      <c r="B57" s="246" t="n"/>
      <c r="C57" s="245" t="inlineStr">
        <is>
          <t>ВСЕГО СМР + ОБОРУДОВАНИЕ</t>
        </is>
      </c>
      <c r="D57" s="246" t="n"/>
      <c r="E57" s="247" t="n"/>
      <c r="F57" s="248" t="n"/>
      <c r="G57" s="32">
        <f>G56+G32</f>
        <v/>
      </c>
      <c r="H57" s="249" t="n"/>
      <c r="I57" s="32" t="n"/>
      <c r="J57" s="32">
        <f>J56+J32</f>
        <v/>
      </c>
    </row>
    <row r="58" ht="34.5" customFormat="1" customHeight="1" s="12">
      <c r="A58" s="246" t="n"/>
      <c r="B58" s="246" t="n"/>
      <c r="C58" s="245" t="inlineStr">
        <is>
          <t>ИТОГО ПОКАЗАТЕЛЬ НА ЕД. ИЗМ.</t>
        </is>
      </c>
      <c r="D58" s="246" t="inlineStr">
        <is>
          <t>1 ед</t>
        </is>
      </c>
      <c r="E58" s="320" t="n">
        <v>1</v>
      </c>
      <c r="F58" s="248" t="n"/>
      <c r="G58" s="32">
        <f>G57/E58</f>
        <v/>
      </c>
      <c r="H58" s="249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110 кВ сечением 2000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6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3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К2-18-5</t>
        </is>
      </c>
      <c r="B11" s="232" t="inlineStr">
        <is>
          <t xml:space="preserve">УНЦ КЛ 6 - 500 кВ (с медной жилой) </t>
        </is>
      </c>
      <c r="C11" s="186">
        <f>D5</f>
        <v/>
      </c>
      <c r="D11" s="18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87">
        <f>1973/12</f>
        <v/>
      </c>
      <c r="F8" s="195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5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87" t="n">
        <v>1</v>
      </c>
      <c r="F9" s="195" t="n"/>
      <c r="G9" s="204" t="n"/>
    </row>
    <row r="10" ht="15.75" customHeight="1">
      <c r="A10" s="203" t="inlineStr">
        <is>
          <t>1.4</t>
        </is>
      </c>
      <c r="B10" s="195" t="inlineStr">
        <is>
          <t>Средний разряд работ</t>
        </is>
      </c>
      <c r="C10" s="232" t="n"/>
      <c r="D10" s="232" t="n"/>
      <c r="E10" s="324" t="n">
        <v>4</v>
      </c>
      <c r="F10" s="195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5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2025-01-24T12:07:00Z</dcterms:modified>
  <cp:lastModifiedBy>112</cp:lastModifiedBy>
  <cp:lastPrinted>2023-12-01T07:05:08Z</cp:lastPrinted>
</cp:coreProperties>
</file>