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25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9" t="inlineStr">
        <is>
          <t>Наименование разрабатываемого показателя УНЦ - КЛ 220 кВ (с медной жилой) сечение жилы 2000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9" t="inlineStr">
        <is>
          <t>Единица измерения  — 1 км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63" customHeight="1" s="325">
      <c r="B12" s="362" t="n">
        <v>1</v>
      </c>
      <c r="C12" s="339" t="inlineStr">
        <is>
          <t>Наименование объекта-представителя</t>
        </is>
      </c>
      <c r="D12" s="36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62" t="n">
        <v>2</v>
      </c>
      <c r="C13" s="339" t="inlineStr">
        <is>
          <t>Наименование субъекта Российской Федерации</t>
        </is>
      </c>
      <c r="D13" s="362" t="inlineStr">
        <is>
          <t>г. Санкт-Петербург</t>
        </is>
      </c>
    </row>
    <row r="14">
      <c r="B14" s="362" t="n">
        <v>3</v>
      </c>
      <c r="C14" s="339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9" t="inlineStr">
        <is>
          <t>Мощность объекта</t>
        </is>
      </c>
      <c r="D15" s="362" t="n">
        <v>1</v>
      </c>
    </row>
    <row r="16" ht="63" customHeight="1" s="325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Кабель медный 220кВ 1х2000</t>
        </is>
      </c>
    </row>
    <row r="17" ht="63" customHeight="1" s="325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5" t="n"/>
    </row>
    <row r="18">
      <c r="B18" s="233" t="inlineStr">
        <is>
          <t>6.1</t>
        </is>
      </c>
      <c r="C18" s="339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39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39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5" t="n"/>
    </row>
    <row r="24" ht="31.5" customHeight="1" s="325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62" t="n">
        <v>10</v>
      </c>
      <c r="C25" s="339" t="inlineStr">
        <is>
          <t>Примечание</t>
        </is>
      </c>
      <c r="D25" s="362" t="n"/>
    </row>
    <row r="26">
      <c r="B26" s="228" t="n"/>
      <c r="C26" s="227" t="n"/>
      <c r="D26" s="227" t="n"/>
    </row>
    <row r="27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0">
      <c r="C30" s="327" t="n"/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20" sqref="E20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4.28515625" customWidth="1" style="327" min="12" max="12"/>
  </cols>
  <sheetData>
    <row r="3">
      <c r="B3" s="357" t="inlineStr">
        <is>
          <t>Приложение № 2</t>
        </is>
      </c>
      <c r="K3" s="320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5">
      <c r="B8" s="257" t="n"/>
    </row>
    <row r="9" ht="15.75" customHeight="1" s="325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7" t="n"/>
      <c r="L9" s="327" t="n"/>
    </row>
    <row r="10" ht="15.75" customHeight="1" s="325">
      <c r="B10" s="442" t="n"/>
      <c r="C10" s="442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2018 г., тыс. руб.</t>
        </is>
      </c>
      <c r="G10" s="440" t="n"/>
      <c r="H10" s="440" t="n"/>
      <c r="I10" s="440" t="n"/>
      <c r="J10" s="441" t="n"/>
      <c r="K10" s="327" t="n"/>
      <c r="L10" s="327" t="n"/>
    </row>
    <row r="11" ht="31.5" customHeight="1" s="325"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7" t="n"/>
      <c r="L11" s="327" t="n"/>
    </row>
    <row r="12" ht="15" customHeight="1" s="325">
      <c r="B12" s="311" t="n">
        <v>1</v>
      </c>
      <c r="C12" s="344">
        <f>'Прил.1 Сравнит табл'!D16</f>
        <v/>
      </c>
      <c r="D12" s="313" t="inlineStr">
        <is>
          <t>02-08-01</t>
        </is>
      </c>
      <c r="E12" s="339" t="inlineStr">
        <is>
          <t>Заходы КЛ 220 кВ</t>
        </is>
      </c>
      <c r="F12" s="315" t="n"/>
      <c r="G12" s="315" t="n">
        <v>91358.1922468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61" t="inlineStr">
        <is>
          <t>Всего по объекту:</t>
        </is>
      </c>
      <c r="C13" s="440" t="n"/>
      <c r="D13" s="440" t="n"/>
      <c r="E13" s="441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61" t="inlineStr">
        <is>
          <t>Всего по объекту в сопоставимом уровне цен 2 кв. 2018 г. :</t>
        </is>
      </c>
      <c r="C14" s="440" t="n"/>
      <c r="D14" s="440" t="n"/>
      <c r="E14" s="441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6"/>
  <sheetViews>
    <sheetView view="pageBreakPreview" zoomScale="115" zoomScaleSheetLayoutView="115" workbookViewId="0">
      <selection activeCell="D31" sqref="D31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2" s="325">
      <c r="A2" s="327" t="n"/>
      <c r="B2" s="327" t="n"/>
      <c r="C2" s="327" t="n"/>
      <c r="D2" s="327" t="n"/>
      <c r="E2" s="327" t="n"/>
      <c r="F2" s="327" t="n"/>
      <c r="G2" s="327" t="n"/>
      <c r="H2" s="327" t="n"/>
      <c r="I2" s="327" t="n"/>
      <c r="J2" s="327" t="n"/>
      <c r="K2" s="327" t="n"/>
      <c r="L2" s="32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5">
      <c r="A5" s="265" t="n"/>
      <c r="B5" s="265" t="n"/>
      <c r="C5" s="364" t="n"/>
    </row>
    <row r="6">
      <c r="A6" s="359" t="n"/>
    </row>
    <row r="7">
      <c r="A7" s="363" t="inlineStr">
        <is>
          <t>Наименование разрабатываемого показателя УНЦ -  КЛ 220 кВ (с медной жилой) сечение жилы 2000 мм2</t>
        </is>
      </c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5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1" t="n"/>
    </row>
    <row r="10" ht="40.5" customHeight="1" s="325">
      <c r="A10" s="443" t="n"/>
      <c r="B10" s="443" t="n"/>
      <c r="C10" s="443" t="n"/>
      <c r="D10" s="443" t="n"/>
      <c r="E10" s="443" t="n"/>
      <c r="F10" s="443" t="n"/>
      <c r="G10" s="362" t="inlineStr">
        <is>
          <t>на ед.изм.</t>
        </is>
      </c>
      <c r="H10" s="362" t="inlineStr">
        <is>
          <t>общая</t>
        </is>
      </c>
    </row>
    <row r="11">
      <c r="A11" s="344" t="n">
        <v>1</v>
      </c>
      <c r="B11" s="344" t="n"/>
      <c r="C11" s="344" t="n">
        <v>2</v>
      </c>
      <c r="D11" s="344" t="inlineStr">
        <is>
          <t>З</t>
        </is>
      </c>
      <c r="E11" s="344" t="n">
        <v>4</v>
      </c>
      <c r="F11" s="344" t="n">
        <v>5</v>
      </c>
      <c r="G11" s="344" t="n">
        <v>6</v>
      </c>
      <c r="H11" s="344" t="n">
        <v>7</v>
      </c>
    </row>
    <row r="12" customFormat="1" s="298">
      <c r="A12" s="366" t="inlineStr">
        <is>
          <t>Затраты труда рабочих</t>
        </is>
      </c>
      <c r="B12" s="440" t="n"/>
      <c r="C12" s="440" t="n"/>
      <c r="D12" s="440" t="n"/>
      <c r="E12" s="441" t="n"/>
      <c r="F12" s="444">
        <f>SUM(F13:F13)</f>
        <v/>
      </c>
      <c r="G12" s="262" t="n"/>
      <c r="H12" s="445">
        <f>SUM(H13:H13)</f>
        <v/>
      </c>
    </row>
    <row r="13">
      <c r="A13" s="394" t="n">
        <v>1</v>
      </c>
      <c r="B13" s="241" t="n"/>
      <c r="C13" s="269" t="inlineStr">
        <is>
          <t>1-4-0</t>
        </is>
      </c>
      <c r="D13" s="273" t="inlineStr">
        <is>
          <t>Затраты труда рабочих (средний разряд работы 4)</t>
        </is>
      </c>
      <c r="E13" s="394" t="inlineStr">
        <is>
          <t>чел.-ч</t>
        </is>
      </c>
      <c r="F13" s="376" t="n">
        <v>1028.5</v>
      </c>
      <c r="G13" s="446" t="n">
        <v>9.619999999999999</v>
      </c>
      <c r="H13" s="284">
        <f>ROUND(F13*G13,2)</f>
        <v/>
      </c>
      <c r="M13" s="447" t="n"/>
    </row>
    <row r="14">
      <c r="A14" s="365" t="inlineStr">
        <is>
          <t>Затраты труда машинистов</t>
        </is>
      </c>
      <c r="B14" s="440" t="n"/>
      <c r="C14" s="440" t="n"/>
      <c r="D14" s="440" t="n"/>
      <c r="E14" s="441" t="n"/>
      <c r="F14" s="366" t="n"/>
      <c r="G14" s="239" t="n"/>
      <c r="H14" s="445">
        <f>H15</f>
        <v/>
      </c>
    </row>
    <row r="15">
      <c r="A15" s="394" t="n">
        <v>2</v>
      </c>
      <c r="B15" s="367" t="n"/>
      <c r="C15" s="272" t="n">
        <v>2</v>
      </c>
      <c r="D15" s="273" t="inlineStr">
        <is>
          <t>Затраты труда машинистов</t>
        </is>
      </c>
      <c r="E15" s="394" t="inlineStr">
        <is>
          <t>чел.-ч</t>
        </is>
      </c>
      <c r="F15" s="394" t="n">
        <v>75.5</v>
      </c>
      <c r="G15" s="258" t="n"/>
      <c r="H15" s="448" t="n">
        <v>887.7</v>
      </c>
    </row>
    <row r="16" customFormat="1" s="298">
      <c r="A16" s="366" t="inlineStr">
        <is>
          <t>Машины и механизмы</t>
        </is>
      </c>
      <c r="B16" s="440" t="n"/>
      <c r="C16" s="440" t="n"/>
      <c r="D16" s="440" t="n"/>
      <c r="E16" s="441" t="n"/>
      <c r="F16" s="366" t="n"/>
      <c r="G16" s="239" t="n"/>
      <c r="H16" s="445">
        <f>SUM(H17:H26)</f>
        <v/>
      </c>
    </row>
    <row r="17" ht="25.5" customHeight="1" s="325">
      <c r="A17" s="394" t="n">
        <v>3</v>
      </c>
      <c r="B17" s="367" t="n"/>
      <c r="C17" s="272" t="inlineStr">
        <is>
          <t>91.05.05-018</t>
        </is>
      </c>
      <c r="D17" s="273" t="inlineStr">
        <is>
          <t>Краны на автомобильном ходу, грузоподъемность 63 т</t>
        </is>
      </c>
      <c r="E17" s="394" t="inlineStr">
        <is>
          <t>маш.час</t>
        </is>
      </c>
      <c r="F17" s="394" t="n">
        <v>14.5</v>
      </c>
      <c r="G17" s="275" t="n">
        <v>823.23</v>
      </c>
      <c r="H17" s="284">
        <f>ROUND(F17*G17,2)</f>
        <v/>
      </c>
      <c r="I17" s="289" t="n"/>
      <c r="J17" s="289" t="n"/>
      <c r="L17" s="289" t="n"/>
    </row>
    <row r="18" ht="25.5" customFormat="1" customHeight="1" s="298">
      <c r="A18" s="394" t="n">
        <v>4</v>
      </c>
      <c r="B18" s="367" t="n"/>
      <c r="C18" s="272" t="inlineStr">
        <is>
          <t>91.06.03-012</t>
        </is>
      </c>
      <c r="D18" s="273" t="inlineStr">
        <is>
          <t>Лебедки-прицепы гидравлические для протяжки кабеля, тяговое усилие 10 т</t>
        </is>
      </c>
      <c r="E18" s="394" t="inlineStr">
        <is>
          <t>маш.час</t>
        </is>
      </c>
      <c r="F18" s="394" t="n">
        <v>25</v>
      </c>
      <c r="G18" s="275" t="n">
        <v>244.95</v>
      </c>
      <c r="H18" s="284">
        <f>ROUND(F18*G18,2)</f>
        <v/>
      </c>
      <c r="I18" s="289" t="n"/>
      <c r="J18" s="289" t="n"/>
      <c r="K18" s="290" t="n"/>
      <c r="L18" s="289" t="n"/>
    </row>
    <row r="19">
      <c r="A19" s="394" t="n">
        <v>5</v>
      </c>
      <c r="B19" s="367" t="n"/>
      <c r="C19" s="272" t="inlineStr">
        <is>
          <t>91.14.04-003</t>
        </is>
      </c>
      <c r="D19" s="273" t="inlineStr">
        <is>
          <t>Тягачи седельные, грузоподъемность 30 т</t>
        </is>
      </c>
      <c r="E19" s="394" t="inlineStr">
        <is>
          <t>маш.час</t>
        </is>
      </c>
      <c r="F19" s="394" t="n">
        <v>12</v>
      </c>
      <c r="G19" s="275" t="n">
        <v>120.31</v>
      </c>
      <c r="H19" s="284">
        <f>ROUND(F19*G19,2)</f>
        <v/>
      </c>
      <c r="I19" s="289" t="n"/>
      <c r="J19" s="289" t="n"/>
      <c r="L19" s="289" t="n"/>
    </row>
    <row r="20" ht="25.5" customHeight="1" s="325">
      <c r="A20" s="394" t="n">
        <v>6</v>
      </c>
      <c r="B20" s="367" t="n"/>
      <c r="C20" s="272" t="inlineStr">
        <is>
          <t>91.05.13-001</t>
        </is>
      </c>
      <c r="D20" s="273" t="inlineStr">
        <is>
          <t>Автомобили бортовые, грузоподъемность до 6 т, с краном-манипулятором-4,0 т</t>
        </is>
      </c>
      <c r="E20" s="394" t="inlineStr">
        <is>
          <t>маш.час</t>
        </is>
      </c>
      <c r="F20" s="394" t="n">
        <v>1.5</v>
      </c>
      <c r="G20" s="275" t="n">
        <v>288.03</v>
      </c>
      <c r="H20" s="284">
        <f>ROUND(F20*G20,2)</f>
        <v/>
      </c>
      <c r="I20" s="289" t="n"/>
      <c r="J20" s="289" t="n"/>
      <c r="L20" s="289" t="n"/>
    </row>
    <row r="21" ht="25.5" customHeight="1" s="325">
      <c r="A21" s="394" t="n">
        <v>7</v>
      </c>
      <c r="B21" s="367" t="n"/>
      <c r="C21" s="272" t="inlineStr">
        <is>
          <t>91.11.01-021</t>
        </is>
      </c>
      <c r="D21" s="273" t="inlineStr">
        <is>
          <t>Устройства подталкивающие для протяжки кабеля, тяговое усилие 800 кг</t>
        </is>
      </c>
      <c r="E21" s="394" t="inlineStr">
        <is>
          <t>маш.час</t>
        </is>
      </c>
      <c r="F21" s="394" t="n">
        <v>16.8</v>
      </c>
      <c r="G21" s="275" t="n">
        <v>25.37</v>
      </c>
      <c r="H21" s="284">
        <f>ROUND(F21*G21,2)</f>
        <v/>
      </c>
      <c r="I21" s="289" t="n"/>
      <c r="J21" s="289" t="n"/>
      <c r="L21" s="289" t="n"/>
    </row>
    <row r="22">
      <c r="A22" s="394" t="n">
        <v>8</v>
      </c>
      <c r="B22" s="367" t="n"/>
      <c r="C22" s="272" t="inlineStr">
        <is>
          <t>91.14.05-002</t>
        </is>
      </c>
      <c r="D22" s="273" t="inlineStr">
        <is>
          <t>Полуприцепы-тяжеловозы, грузоподъемность 40 т</t>
        </is>
      </c>
      <c r="E22" s="394" t="inlineStr">
        <is>
          <t>маш.час</t>
        </is>
      </c>
      <c r="F22" s="394" t="n">
        <v>12</v>
      </c>
      <c r="G22" s="275" t="n">
        <v>28.65</v>
      </c>
      <c r="H22" s="284">
        <f>ROUND(F22*G22,2)</f>
        <v/>
      </c>
      <c r="I22" s="289" t="n"/>
      <c r="J22" s="289" t="n"/>
      <c r="L22" s="289" t="n"/>
    </row>
    <row r="23">
      <c r="A23" s="394" t="n">
        <v>9</v>
      </c>
      <c r="B23" s="367" t="n"/>
      <c r="C23" s="272" t="inlineStr">
        <is>
          <t>91.16.01-002</t>
        </is>
      </c>
      <c r="D23" s="273" t="inlineStr">
        <is>
          <t>Электростанции передвижные, мощность 4 кВт</t>
        </is>
      </c>
      <c r="E23" s="394" t="inlineStr">
        <is>
          <t>маш.час</t>
        </is>
      </c>
      <c r="F23" s="394" t="n">
        <v>8</v>
      </c>
      <c r="G23" s="275" t="n">
        <v>27.11</v>
      </c>
      <c r="H23" s="284">
        <f>ROUND(F23*G23,2)</f>
        <v/>
      </c>
      <c r="I23" s="289" t="n"/>
      <c r="J23" s="289" t="n"/>
    </row>
    <row r="24">
      <c r="A24" s="394" t="n">
        <v>10</v>
      </c>
      <c r="B24" s="367" t="n"/>
      <c r="C24" s="272" t="inlineStr">
        <is>
          <t>91.17.04-091</t>
        </is>
      </c>
      <c r="D24" s="273" t="inlineStr">
        <is>
          <t>Горелки газовые инжекторные</t>
        </is>
      </c>
      <c r="E24" s="394" t="inlineStr">
        <is>
          <t>маш.час</t>
        </is>
      </c>
      <c r="F24" s="394" t="n">
        <v>8</v>
      </c>
      <c r="G24" s="275" t="n">
        <v>13.5</v>
      </c>
      <c r="H24" s="284">
        <f>ROUND(F24*G24,2)</f>
        <v/>
      </c>
      <c r="J24" s="289" t="n"/>
    </row>
    <row r="25">
      <c r="A25" s="394" t="n">
        <v>11</v>
      </c>
      <c r="B25" s="367" t="n"/>
      <c r="C25" s="272" t="inlineStr">
        <is>
          <t>91.21.15-022</t>
        </is>
      </c>
      <c r="D25" s="273" t="inlineStr">
        <is>
          <t>Пилы ленточные с поворотной пилорамой</t>
        </is>
      </c>
      <c r="E25" s="394" t="inlineStr">
        <is>
          <t>маш.час</t>
        </is>
      </c>
      <c r="F25" s="394" t="n">
        <v>8</v>
      </c>
      <c r="G25" s="275" t="n">
        <v>3.31</v>
      </c>
      <c r="H25" s="284">
        <f>ROUND(F25*G25,2)</f>
        <v/>
      </c>
      <c r="J25" s="289" t="n"/>
    </row>
    <row r="26">
      <c r="A26" s="394" t="n">
        <v>12</v>
      </c>
      <c r="B26" s="367" t="n"/>
      <c r="C26" s="272" t="inlineStr">
        <is>
          <t>91.06.01-002</t>
        </is>
      </c>
      <c r="D26" s="273" t="inlineStr">
        <is>
          <t>Домкраты гидравлические, грузоподъемность 6,3-25 т</t>
        </is>
      </c>
      <c r="E26" s="394" t="inlineStr">
        <is>
          <t>маш.час</t>
        </is>
      </c>
      <c r="F26" s="394" t="n">
        <v>40.8</v>
      </c>
      <c r="G26" s="275" t="n">
        <v>0.48</v>
      </c>
      <c r="H26" s="284">
        <f>ROUND(F26*G26,2)</f>
        <v/>
      </c>
      <c r="J26" s="289" t="n"/>
    </row>
    <row r="27">
      <c r="A27" s="366" t="inlineStr">
        <is>
          <t>Материалы</t>
        </is>
      </c>
      <c r="B27" s="440" t="n"/>
      <c r="C27" s="440" t="n"/>
      <c r="D27" s="440" t="n"/>
      <c r="E27" s="441" t="n"/>
      <c r="F27" s="366" t="n"/>
      <c r="G27" s="239" t="n"/>
      <c r="H27" s="445">
        <f>SUM(H28:H29)</f>
        <v/>
      </c>
    </row>
    <row r="28">
      <c r="A28" s="282" t="n">
        <v>13</v>
      </c>
      <c r="B28" s="282" t="n"/>
      <c r="C28" s="394" t="inlineStr">
        <is>
          <t>Прайс из СД ОП</t>
        </is>
      </c>
      <c r="D28" s="279" t="inlineStr">
        <is>
          <t>Кабель медный 220кВ 1х2000</t>
        </is>
      </c>
      <c r="E28" s="394" t="inlineStr">
        <is>
          <t>км</t>
        </is>
      </c>
      <c r="F28" s="394" t="n">
        <v>3.3</v>
      </c>
      <c r="G28" s="279" t="n">
        <v>4982938.8</v>
      </c>
      <c r="H28" s="284">
        <f>ROUND(F28*G28,2)</f>
        <v/>
      </c>
    </row>
    <row r="29">
      <c r="A29" s="282" t="n">
        <v>14</v>
      </c>
      <c r="B29" s="367" t="n"/>
      <c r="C29" s="272" t="inlineStr">
        <is>
          <t>01.3.02.09-0022</t>
        </is>
      </c>
      <c r="D29" s="273" t="inlineStr">
        <is>
          <t>Пропан-бутан смесь техническая</t>
        </is>
      </c>
      <c r="E29" s="394" t="inlineStr">
        <is>
          <t>кг</t>
        </is>
      </c>
      <c r="F29" s="394" t="n">
        <v>3.56</v>
      </c>
      <c r="G29" s="258" t="n">
        <v>6.09</v>
      </c>
      <c r="H29" s="284">
        <f>ROUND(F29*G29,2)</f>
        <v/>
      </c>
      <c r="I29" s="291" t="n"/>
      <c r="J29" s="289" t="n"/>
      <c r="K29" s="289" t="n"/>
    </row>
    <row r="32">
      <c r="B32" s="327" t="inlineStr">
        <is>
          <t>Составил ______________________     А.Р. Маркова</t>
        </is>
      </c>
    </row>
    <row r="33">
      <c r="B33" s="320" t="inlineStr">
        <is>
          <t xml:space="preserve">                         (подпись, инициалы, фамилия)</t>
        </is>
      </c>
    </row>
    <row r="35">
      <c r="B35" s="327" t="inlineStr">
        <is>
          <t>Проверил ______________________        А.В. Костянецкая</t>
        </is>
      </c>
    </row>
    <row r="36">
      <c r="B36" s="320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29" workbookViewId="0">
      <selection activeCell="D45" sqref="D45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9.140625" customWidth="1" style="325" min="7" max="10"/>
    <col width="13.5703125" customWidth="1" style="325" min="11" max="11"/>
    <col width="9.140625" customWidth="1" style="325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9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7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5">
      <c r="B7" s="356" t="inlineStr">
        <is>
          <t>Наименование разрабатываемого показателя УНЦ — КЛ 220 кВ (с медной жилой) сечение жилы 2000 мм2</t>
        </is>
      </c>
    </row>
    <row r="8">
      <c r="B8" s="369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5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9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tabSelected="1" view="pageBreakPreview" zoomScale="55" zoomScaleSheetLayoutView="55" workbookViewId="0">
      <selection activeCell="AG40" sqref="AG40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84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7" t="inlineStr">
        <is>
          <t>Расчет стоимости СМР и оборудования</t>
        </is>
      </c>
    </row>
    <row r="5" ht="12.75" customFormat="1" customHeight="1" s="304">
      <c r="A5" s="347" t="n"/>
      <c r="B5" s="347" t="n"/>
      <c r="C5" s="397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8" t="inlineStr">
        <is>
          <t>КЛ 220 кВ (с медной жилой) сечение жилы 2000 мм2</t>
        </is>
      </c>
    </row>
    <row r="7" ht="12.75" customFormat="1" customHeight="1" s="304">
      <c r="A7" s="350" t="inlineStr">
        <is>
          <t>Единица измерения  — 1 км</t>
        </is>
      </c>
      <c r="I7" s="356" t="n"/>
      <c r="J7" s="356" t="n"/>
    </row>
    <row r="8" ht="13.5" customFormat="1" customHeight="1" s="304">
      <c r="A8" s="350" t="n"/>
    </row>
    <row r="9" ht="27" customHeight="1" s="325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1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1" t="n"/>
      <c r="K9" s="305" t="n"/>
      <c r="L9" s="305" t="n"/>
      <c r="M9" s="305" t="n"/>
      <c r="N9" s="305" t="n"/>
    </row>
    <row r="10" ht="28.5" customHeight="1" s="325">
      <c r="A10" s="443" t="n"/>
      <c r="B10" s="443" t="n"/>
      <c r="C10" s="443" t="n"/>
      <c r="D10" s="443" t="n"/>
      <c r="E10" s="443" t="n"/>
      <c r="F10" s="376" t="inlineStr">
        <is>
          <t>на ед. изм.</t>
        </is>
      </c>
      <c r="G10" s="376" t="inlineStr">
        <is>
          <t>общая</t>
        </is>
      </c>
      <c r="H10" s="443" t="n"/>
      <c r="I10" s="376" t="inlineStr">
        <is>
          <t>на ед. изм.</t>
        </is>
      </c>
      <c r="J10" s="376" t="inlineStr">
        <is>
          <t>общая</t>
        </is>
      </c>
      <c r="K10" s="305" t="n"/>
      <c r="L10" s="305" t="n"/>
      <c r="M10" s="305" t="n"/>
      <c r="N10" s="305" t="n"/>
    </row>
    <row r="11" s="325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1" t="n">
        <v>9</v>
      </c>
      <c r="J11" s="371" t="n">
        <v>10</v>
      </c>
      <c r="K11" s="305" t="n"/>
      <c r="L11" s="305" t="n"/>
      <c r="M11" s="305" t="n"/>
      <c r="N11" s="305" t="n"/>
    </row>
    <row r="12">
      <c r="A12" s="376" t="n"/>
      <c r="B12" s="365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00" t="n"/>
      <c r="J12" s="200" t="n"/>
    </row>
    <row r="13" ht="25.5" customHeight="1" s="325">
      <c r="A13" s="376" t="n">
        <v>1</v>
      </c>
      <c r="B13" s="269" t="inlineStr">
        <is>
          <t>1-4-0</t>
        </is>
      </c>
      <c r="C13" s="375" t="inlineStr">
        <is>
          <t>Затраты труда рабочих-строителей среднего разряда (4,0)</t>
        </is>
      </c>
      <c r="D13" s="376" t="inlineStr">
        <is>
          <t>чел.-ч.</t>
        </is>
      </c>
      <c r="E13" s="449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5">
      <c r="A14" s="376" t="n"/>
      <c r="B14" s="376" t="n"/>
      <c r="C14" s="365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79" t="n">
        <v>1</v>
      </c>
      <c r="I14" s="200" t="n"/>
      <c r="J14" s="207">
        <f>SUM(J13:J13)</f>
        <v/>
      </c>
    </row>
    <row r="15" ht="14.25" customFormat="1" customHeight="1" s="305">
      <c r="A15" s="376" t="n"/>
      <c r="B15" s="375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00" t="n"/>
      <c r="J15" s="200" t="n"/>
    </row>
    <row r="16" ht="14.25" customFormat="1" customHeight="1" s="305">
      <c r="A16" s="376" t="n">
        <v>2</v>
      </c>
      <c r="B16" s="376" t="n">
        <v>2</v>
      </c>
      <c r="C16" s="375" t="inlineStr">
        <is>
          <t>Затраты труда машинистов</t>
        </is>
      </c>
      <c r="D16" s="376" t="inlineStr">
        <is>
          <t>чел.-ч.</t>
        </is>
      </c>
      <c r="E16" s="449" t="n">
        <v>75.5</v>
      </c>
      <c r="F16" s="207">
        <f>G16/E16</f>
        <v/>
      </c>
      <c r="G16" s="207">
        <f>Прил.3!H14</f>
        <v/>
      </c>
      <c r="H16" s="379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5">
      <c r="A17" s="376" t="n"/>
      <c r="B17" s="365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00" t="n"/>
      <c r="J17" s="200" t="n"/>
    </row>
    <row r="18" ht="14.25" customFormat="1" customHeight="1" s="305">
      <c r="A18" s="376" t="n"/>
      <c r="B18" s="375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25.5" customFormat="1" customHeight="1" s="305">
      <c r="A19" s="376" t="n">
        <v>3</v>
      </c>
      <c r="B19" s="272" t="inlineStr">
        <is>
          <t>91.05.05-018</t>
        </is>
      </c>
      <c r="C19" s="273" t="inlineStr">
        <is>
          <t>Краны на автомобильном ходу, грузоподъемность 63 т</t>
        </is>
      </c>
      <c r="D19" s="394" t="inlineStr">
        <is>
          <t>маш.час</t>
        </is>
      </c>
      <c r="E19" s="450" t="n">
        <v>14.5</v>
      </c>
      <c r="F19" s="275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5">
      <c r="A20" s="376" t="n">
        <v>4</v>
      </c>
      <c r="B20" s="272" t="inlineStr">
        <is>
          <t>91.06.03-012</t>
        </is>
      </c>
      <c r="C20" s="273" t="inlineStr">
        <is>
          <t>Лебедки-прицепы гидравлические для протяжки кабеля, тяговое усилие 10 т</t>
        </is>
      </c>
      <c r="D20" s="394" t="inlineStr">
        <is>
          <t>маш.час</t>
        </is>
      </c>
      <c r="E20" s="450" t="n">
        <v>25</v>
      </c>
      <c r="F20" s="275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5">
      <c r="A21" s="376" t="n"/>
      <c r="B21" s="376" t="n"/>
      <c r="C21" s="375" t="inlineStr">
        <is>
          <t>Итого основные машины и механизмы</t>
        </is>
      </c>
      <c r="D21" s="376" t="n"/>
      <c r="E21" s="449" t="n"/>
      <c r="F21" s="207" t="n"/>
      <c r="G21" s="207">
        <f>SUM(G19:G20)</f>
        <v/>
      </c>
      <c r="H21" s="379">
        <f>G21/G31</f>
        <v/>
      </c>
      <c r="I21" s="201" t="n"/>
      <c r="J21" s="207">
        <f>SUM(J19:J20)</f>
        <v/>
      </c>
    </row>
    <row r="22" outlineLevel="1" ht="14.25" customFormat="1" customHeight="1" s="305">
      <c r="A22" s="376" t="n">
        <v>5</v>
      </c>
      <c r="B22" s="272" t="inlineStr">
        <is>
          <t>91.14.04-003</t>
        </is>
      </c>
      <c r="C22" s="273" t="inlineStr">
        <is>
          <t>Тягачи седельные, грузоподъемность 30 т</t>
        </is>
      </c>
      <c r="D22" s="394" t="inlineStr">
        <is>
          <t>маш.час</t>
        </is>
      </c>
      <c r="E22" s="450" t="n">
        <v>12</v>
      </c>
      <c r="F22" s="275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5">
      <c r="A23" s="376" t="n">
        <v>6</v>
      </c>
      <c r="B23" s="272" t="inlineStr">
        <is>
          <t>91.05.13-001</t>
        </is>
      </c>
      <c r="C23" s="273" t="inlineStr">
        <is>
          <t>Автомобили бортовые, грузоподъемность до 6 т, с краном-манипулятором-4,0 т</t>
        </is>
      </c>
      <c r="D23" s="394" t="inlineStr">
        <is>
          <t>маш.час</t>
        </is>
      </c>
      <c r="E23" s="450" t="n">
        <v>1.5</v>
      </c>
      <c r="F23" s="275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5">
      <c r="A24" s="376" t="n">
        <v>7</v>
      </c>
      <c r="B24" s="272" t="inlineStr">
        <is>
          <t>91.11.01-021</t>
        </is>
      </c>
      <c r="C24" s="273" t="inlineStr">
        <is>
          <t>Устройства подталкивающие для протяжки кабеля, тяговое усилие 800 кг</t>
        </is>
      </c>
      <c r="D24" s="394" t="inlineStr">
        <is>
          <t>маш.час</t>
        </is>
      </c>
      <c r="E24" s="450" t="n">
        <v>16.8</v>
      </c>
      <c r="F24" s="275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5">
      <c r="A25" s="376" t="n">
        <v>8</v>
      </c>
      <c r="B25" s="272" t="inlineStr">
        <is>
          <t>91.14.05-002</t>
        </is>
      </c>
      <c r="C25" s="273" t="inlineStr">
        <is>
          <t>Полуприцепы-тяжеловозы, грузоподъемность 40 т</t>
        </is>
      </c>
      <c r="D25" s="394" t="inlineStr">
        <is>
          <t>маш.час</t>
        </is>
      </c>
      <c r="E25" s="450" t="n">
        <v>12</v>
      </c>
      <c r="F25" s="275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5">
      <c r="A26" s="376" t="n">
        <v>9</v>
      </c>
      <c r="B26" s="272" t="inlineStr">
        <is>
          <t>91.16.01-002</t>
        </is>
      </c>
      <c r="C26" s="273" t="inlineStr">
        <is>
          <t>Электростанции передвижные, мощность 4 кВт</t>
        </is>
      </c>
      <c r="D26" s="394" t="inlineStr">
        <is>
          <t>маш.час</t>
        </is>
      </c>
      <c r="E26" s="450" t="n">
        <v>8</v>
      </c>
      <c r="F26" s="275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5">
      <c r="A27" s="376" t="n">
        <v>10</v>
      </c>
      <c r="B27" s="272" t="inlineStr">
        <is>
          <t>91.17.04-091</t>
        </is>
      </c>
      <c r="C27" s="273" t="inlineStr">
        <is>
          <t>Горелки газовые инжекторные</t>
        </is>
      </c>
      <c r="D27" s="394" t="inlineStr">
        <is>
          <t>маш.час</t>
        </is>
      </c>
      <c r="E27" s="450" t="n">
        <v>8</v>
      </c>
      <c r="F27" s="275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5">
      <c r="A28" s="376" t="n">
        <v>11</v>
      </c>
      <c r="B28" s="272" t="inlineStr">
        <is>
          <t>91.21.15-022</t>
        </is>
      </c>
      <c r="C28" s="273" t="inlineStr">
        <is>
          <t>Пилы ленточные с поворотной пилорамой</t>
        </is>
      </c>
      <c r="D28" s="394" t="inlineStr">
        <is>
          <t>маш.час</t>
        </is>
      </c>
      <c r="E28" s="450" t="n">
        <v>8</v>
      </c>
      <c r="F28" s="275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5">
      <c r="A29" s="376" t="n">
        <v>12</v>
      </c>
      <c r="B29" s="272" t="inlineStr">
        <is>
          <t>91.06.01-002</t>
        </is>
      </c>
      <c r="C29" s="273" t="inlineStr">
        <is>
          <t>Домкраты гидравлические, грузоподъемность 6,3-25 т</t>
        </is>
      </c>
      <c r="D29" s="394" t="inlineStr">
        <is>
          <t>маш.час</t>
        </is>
      </c>
      <c r="E29" s="450" t="n">
        <v>40.8</v>
      </c>
      <c r="F29" s="275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5">
      <c r="A30" s="376" t="n"/>
      <c r="B30" s="376" t="n"/>
      <c r="C30" s="375" t="inlineStr">
        <is>
          <t>Итого прочие машины и механизмы</t>
        </is>
      </c>
      <c r="D30" s="376" t="n"/>
      <c r="E30" s="377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5">
      <c r="A31" s="376" t="n"/>
      <c r="B31" s="376" t="n"/>
      <c r="C31" s="365" t="inlineStr">
        <is>
          <t>Итого по разделу «Машины и механизмы»</t>
        </is>
      </c>
      <c r="D31" s="376" t="n"/>
      <c r="E31" s="377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5">
      <c r="A32" s="376" t="n"/>
      <c r="B32" s="365" t="inlineStr">
        <is>
          <t>Оборудование</t>
        </is>
      </c>
      <c r="C32" s="440" t="n"/>
      <c r="D32" s="440" t="n"/>
      <c r="E32" s="440" t="n"/>
      <c r="F32" s="440" t="n"/>
      <c r="G32" s="440" t="n"/>
      <c r="H32" s="441" t="n"/>
      <c r="I32" s="200" t="n"/>
      <c r="J32" s="200" t="n"/>
    </row>
    <row r="33">
      <c r="A33" s="376" t="n"/>
      <c r="B33" s="375" t="inlineStr">
        <is>
          <t>Основное 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  <c r="K33" s="305" t="n"/>
      <c r="L33" s="305" t="n"/>
    </row>
    <row r="34">
      <c r="A34" s="376" t="n"/>
      <c r="B34" s="376" t="n"/>
      <c r="C34" s="375" t="inlineStr">
        <is>
          <t>Итого основное оборудование</t>
        </is>
      </c>
      <c r="D34" s="376" t="n"/>
      <c r="E34" s="451" t="n"/>
      <c r="F34" s="378" t="n"/>
      <c r="G34" s="207" t="n">
        <v>0</v>
      </c>
      <c r="H34" s="209" t="n">
        <v>0</v>
      </c>
      <c r="I34" s="201" t="n"/>
      <c r="J34" s="207" t="n">
        <v>0</v>
      </c>
      <c r="K34" s="305" t="n"/>
      <c r="L34" s="305" t="n"/>
    </row>
    <row r="35">
      <c r="A35" s="376" t="n"/>
      <c r="B35" s="376" t="n"/>
      <c r="C35" s="375" t="inlineStr">
        <is>
          <t>Итого прочее оборудование</t>
        </is>
      </c>
      <c r="D35" s="376" t="n"/>
      <c r="E35" s="449" t="n"/>
      <c r="F35" s="378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6" t="n"/>
      <c r="B36" s="376" t="n"/>
      <c r="C36" s="365" t="inlineStr">
        <is>
          <t>Итого по разделу «Оборудование»</t>
        </is>
      </c>
      <c r="D36" s="376" t="n"/>
      <c r="E36" s="377" t="n"/>
      <c r="F36" s="378" t="n"/>
      <c r="G36" s="207">
        <f>G34+G35</f>
        <v/>
      </c>
      <c r="H36" s="209" t="n">
        <v>0</v>
      </c>
      <c r="I36" s="201" t="n"/>
      <c r="J36" s="207">
        <f>J35+J34</f>
        <v/>
      </c>
      <c r="K36" s="305" t="n"/>
      <c r="L36" s="305" t="n"/>
    </row>
    <row r="37" ht="25.5" customHeight="1" s="325">
      <c r="A37" s="376" t="n"/>
      <c r="B37" s="376" t="n"/>
      <c r="C37" s="375" t="inlineStr">
        <is>
          <t>в том числе технологическое оборудование</t>
        </is>
      </c>
      <c r="D37" s="376" t="n"/>
      <c r="E37" s="451" t="n"/>
      <c r="F37" s="378" t="n"/>
      <c r="G37" s="207">
        <f>'Прил.6 Расчет ОБ'!G12</f>
        <v/>
      </c>
      <c r="H37" s="379" t="n"/>
      <c r="I37" s="201" t="n"/>
      <c r="J37" s="207">
        <f>J36</f>
        <v/>
      </c>
      <c r="K37" s="305" t="n"/>
      <c r="L37" s="305" t="n"/>
    </row>
    <row r="38" ht="14.25" customFormat="1" customHeight="1" s="305">
      <c r="A38" s="376" t="n"/>
      <c r="B38" s="365" t="inlineStr">
        <is>
          <t>Материалы</t>
        </is>
      </c>
      <c r="C38" s="440" t="n"/>
      <c r="D38" s="440" t="n"/>
      <c r="E38" s="440" t="n"/>
      <c r="F38" s="440" t="n"/>
      <c r="G38" s="440" t="n"/>
      <c r="H38" s="441" t="n"/>
      <c r="I38" s="200" t="n"/>
      <c r="J38" s="200" t="n"/>
    </row>
    <row r="39" ht="14.25" customFormat="1" customHeight="1" s="305">
      <c r="A39" s="371" t="n"/>
      <c r="B39" s="370" t="inlineStr">
        <is>
          <t>Основные материалы</t>
        </is>
      </c>
      <c r="C39" s="452" t="n"/>
      <c r="D39" s="452" t="n"/>
      <c r="E39" s="452" t="n"/>
      <c r="F39" s="452" t="n"/>
      <c r="G39" s="452" t="n"/>
      <c r="H39" s="453" t="n"/>
      <c r="I39" s="215" t="n"/>
      <c r="J39" s="215" t="n"/>
    </row>
    <row r="40" ht="14.25" customFormat="1" customHeight="1" s="305">
      <c r="A40" s="376" t="n">
        <v>13</v>
      </c>
      <c r="B40" s="376" t="inlineStr">
        <is>
          <t>БЦ.83.622</t>
        </is>
      </c>
      <c r="C40" s="273" t="inlineStr">
        <is>
          <t>Кабель медный 220кВ 1х2000</t>
        </is>
      </c>
      <c r="D40" s="376" t="inlineStr">
        <is>
          <t>км</t>
        </is>
      </c>
      <c r="E40" s="451">
        <f>1*3.3</f>
        <v/>
      </c>
      <c r="F40" s="378">
        <f>ROUND(I40/Прил.10!$D$13,2)</f>
        <v/>
      </c>
      <c r="G40" s="207">
        <f>ROUND(E40*F40,2)</f>
        <v/>
      </c>
      <c r="H40" s="209">
        <f>G40/$G$44</f>
        <v/>
      </c>
      <c r="I40" s="207" t="n">
        <v>26423925.75</v>
      </c>
      <c r="J40" s="207">
        <f>ROUND(I40*E40,2)</f>
        <v/>
      </c>
    </row>
    <row r="41" ht="14.25" customFormat="1" customHeight="1" s="305">
      <c r="A41" s="387" t="n"/>
      <c r="B41" s="217" t="n"/>
      <c r="C41" s="218" t="inlineStr">
        <is>
          <t>Итого основные материалы</t>
        </is>
      </c>
      <c r="D41" s="387" t="n"/>
      <c r="E41" s="454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5">
      <c r="A42" s="376" t="n">
        <v>14</v>
      </c>
      <c r="B42" s="272" t="inlineStr">
        <is>
          <t>01.3.02.09-0022</t>
        </is>
      </c>
      <c r="C42" s="273" t="inlineStr">
        <is>
          <t>Пропан-бутан смесь техническая</t>
        </is>
      </c>
      <c r="D42" s="394" t="inlineStr">
        <is>
          <t>кг</t>
        </is>
      </c>
      <c r="E42" s="450" t="n">
        <v>3.56</v>
      </c>
      <c r="F42" s="258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5">
      <c r="A43" s="376" t="n"/>
      <c r="B43" s="376" t="n"/>
      <c r="C43" s="375" t="inlineStr">
        <is>
          <t>Итого прочие материалы</t>
        </is>
      </c>
      <c r="D43" s="376" t="n"/>
      <c r="E43" s="451" t="n"/>
      <c r="F43" s="378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5">
      <c r="A44" s="376" t="n"/>
      <c r="B44" s="376" t="n"/>
      <c r="C44" s="365" t="inlineStr">
        <is>
          <t>Итого по разделу «Материалы»</t>
        </is>
      </c>
      <c r="D44" s="376" t="n"/>
      <c r="E44" s="377" t="n"/>
      <c r="F44" s="378" t="n"/>
      <c r="G44" s="207">
        <f>G41+G43</f>
        <v/>
      </c>
      <c r="H44" s="379">
        <f>G44/$G$44</f>
        <v/>
      </c>
      <c r="I44" s="207" t="n"/>
      <c r="J44" s="207">
        <f>J41+J43</f>
        <v/>
      </c>
    </row>
    <row r="45" ht="14.25" customFormat="1" customHeight="1" s="305">
      <c r="A45" s="376" t="n"/>
      <c r="B45" s="376" t="n"/>
      <c r="C45" s="375" t="inlineStr">
        <is>
          <t>ИТОГО ПО РМ</t>
        </is>
      </c>
      <c r="D45" s="376" t="n"/>
      <c r="E45" s="377" t="n"/>
      <c r="F45" s="378" t="n"/>
      <c r="G45" s="207">
        <f>G14+G31+G44</f>
        <v/>
      </c>
      <c r="H45" s="379" t="n"/>
      <c r="I45" s="207" t="n"/>
      <c r="J45" s="207">
        <f>J14+J31+J44</f>
        <v/>
      </c>
    </row>
    <row r="46" ht="14.25" customFormat="1" customHeight="1" s="305">
      <c r="A46" s="376" t="n"/>
      <c r="B46" s="376" t="n"/>
      <c r="C46" s="375" t="inlineStr">
        <is>
          <t>Накладные расходы</t>
        </is>
      </c>
      <c r="D46" s="203">
        <f>ROUND(G46/(G$16+$G$14),2)</f>
        <v/>
      </c>
      <c r="E46" s="377" t="n"/>
      <c r="F46" s="378" t="n"/>
      <c r="G46" s="207" t="n">
        <v>10458.44</v>
      </c>
      <c r="H46" s="379" t="n"/>
      <c r="I46" s="207" t="n"/>
      <c r="J46" s="207">
        <f>ROUND(D46*(J14+J16),2)</f>
        <v/>
      </c>
    </row>
    <row r="47" ht="14.25" customFormat="1" customHeight="1" s="305">
      <c r="A47" s="376" t="n"/>
      <c r="B47" s="376" t="n"/>
      <c r="C47" s="375" t="inlineStr">
        <is>
          <t>Сметная прибыль</t>
        </is>
      </c>
      <c r="D47" s="203">
        <f>ROUND(G47/(G$14+G$16),2)</f>
        <v/>
      </c>
      <c r="E47" s="377" t="n"/>
      <c r="F47" s="378" t="n"/>
      <c r="G47" s="207" t="n">
        <v>5498.77</v>
      </c>
      <c r="H47" s="379" t="n"/>
      <c r="I47" s="207" t="n"/>
      <c r="J47" s="207">
        <f>ROUND(D47*(J14+J16),2)</f>
        <v/>
      </c>
    </row>
    <row r="48" ht="14.25" customFormat="1" customHeight="1" s="305">
      <c r="A48" s="376" t="n"/>
      <c r="B48" s="376" t="n"/>
      <c r="C48" s="375" t="inlineStr">
        <is>
          <t>Итого СМР (с НР и СП)</t>
        </is>
      </c>
      <c r="D48" s="376" t="n"/>
      <c r="E48" s="377" t="n"/>
      <c r="F48" s="378" t="n"/>
      <c r="G48" s="207">
        <f>G14+G31+G44+G46+G47</f>
        <v/>
      </c>
      <c r="H48" s="379" t="n"/>
      <c r="I48" s="207" t="n"/>
      <c r="J48" s="207">
        <f>J14+J31+J44+J46+J47</f>
        <v/>
      </c>
    </row>
    <row r="49" ht="14.25" customFormat="1" customHeight="1" s="305">
      <c r="A49" s="376" t="n"/>
      <c r="B49" s="376" t="n"/>
      <c r="C49" s="375" t="inlineStr">
        <is>
          <t>ВСЕГО СМР + ОБОРУДОВАНИЕ</t>
        </is>
      </c>
      <c r="D49" s="376" t="n"/>
      <c r="E49" s="377" t="n"/>
      <c r="F49" s="378" t="n"/>
      <c r="G49" s="207">
        <f>G48+G36</f>
        <v/>
      </c>
      <c r="H49" s="379" t="n"/>
      <c r="I49" s="207" t="n"/>
      <c r="J49" s="207">
        <f>J48+J36</f>
        <v/>
      </c>
    </row>
    <row r="50" ht="34.5" customFormat="1" customHeight="1" s="305">
      <c r="A50" s="376" t="n"/>
      <c r="B50" s="376" t="n"/>
      <c r="C50" s="375" t="inlineStr">
        <is>
          <t>ИТОГО ПОКАЗАТЕЛЬ НА ЕД. ИЗМ.</t>
        </is>
      </c>
      <c r="D50" s="376" t="inlineStr">
        <is>
          <t>1 км</t>
        </is>
      </c>
      <c r="E50" s="451" t="n">
        <v>1</v>
      </c>
      <c r="F50" s="378" t="n"/>
      <c r="G50" s="207">
        <f>G49/E50</f>
        <v/>
      </c>
      <c r="H50" s="379" t="n"/>
      <c r="I50" s="207" t="n"/>
      <c r="J50" s="207">
        <f>J49/E50</f>
        <v/>
      </c>
    </row>
    <row r="52" ht="14.25" customFormat="1" customHeight="1" s="305">
      <c r="A52" s="304" t="inlineStr">
        <is>
          <t>Составил ______________________    А.Р. Маркова</t>
        </is>
      </c>
    </row>
    <row r="53" ht="14.25" customFormat="1" customHeight="1" s="305">
      <c r="A53" s="307" t="inlineStr">
        <is>
          <t xml:space="preserve">                         (подпись, инициалы, фамилия)</t>
        </is>
      </c>
    </row>
    <row r="54" ht="14.25" customFormat="1" customHeight="1" s="305">
      <c r="A54" s="304" t="n"/>
    </row>
    <row r="55" ht="14.25" customFormat="1" customHeight="1" s="305">
      <c r="A55" s="304" t="inlineStr">
        <is>
          <t>Проверил ______________________        А.В. Костянецкая</t>
        </is>
      </c>
    </row>
    <row r="56" ht="14.25" customFormat="1" customHeight="1" s="305">
      <c r="A56" s="3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20" sqref="C20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9" t="inlineStr">
        <is>
          <t>Приложение №6</t>
        </is>
      </c>
    </row>
    <row r="2" ht="21.75" customHeight="1" s="325">
      <c r="A2" s="389" t="n"/>
      <c r="B2" s="389" t="n"/>
      <c r="C2" s="389" t="n"/>
      <c r="D2" s="389" t="n"/>
      <c r="E2" s="389" t="n"/>
      <c r="F2" s="389" t="n"/>
      <c r="G2" s="389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КЛ 220 кВ (с медной жилой) сечение жилы 2000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6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5">
      <c r="A9" s="245" t="n"/>
      <c r="B9" s="375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5">
      <c r="A10" s="376" t="n"/>
      <c r="B10" s="365" t="n"/>
      <c r="C10" s="375" t="inlineStr">
        <is>
          <t>ИТОГО ИНЖЕНЕРНОЕ ОБОРУДОВАНИЕ</t>
        </is>
      </c>
      <c r="D10" s="365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5">
      <c r="A12" s="376" t="n"/>
      <c r="B12" s="375" t="n"/>
      <c r="C12" s="375" t="inlineStr">
        <is>
          <t>ИТОГО ТЕХНОЛОГИЧЕСКОЕ ОБОРУДОВАНИЕ</t>
        </is>
      </c>
      <c r="D12" s="375" t="n"/>
      <c r="E12" s="393" t="n"/>
      <c r="F12" s="378" t="n"/>
      <c r="G12" s="207" t="n">
        <v>0</v>
      </c>
    </row>
    <row r="13" ht="19.5" customHeight="1" s="325">
      <c r="A13" s="376" t="n"/>
      <c r="B13" s="375" t="n"/>
      <c r="C13" s="375" t="inlineStr">
        <is>
          <t>Всего по разделу «Оборудование»</t>
        </is>
      </c>
      <c r="D13" s="375" t="n"/>
      <c r="E13" s="393" t="n"/>
      <c r="F13" s="378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G27" sqref="G27:G28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5">
      <c r="A10" s="362" t="n">
        <v>1</v>
      </c>
      <c r="B10" s="362" t="n">
        <v>2</v>
      </c>
      <c r="C10" s="362" t="n">
        <v>3</v>
      </c>
      <c r="D10" s="362" t="n">
        <v>4</v>
      </c>
    </row>
    <row r="11" ht="31.5" customHeight="1" s="325">
      <c r="A11" s="362" t="inlineStr">
        <is>
          <t>К2-18-6</t>
        </is>
      </c>
      <c r="B11" s="362" t="inlineStr">
        <is>
          <t xml:space="preserve">УНЦ КЛ 6 - 500 кВ (с медной жилой)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3" sqref="C23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7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5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5">
      <c r="B10" s="362" t="n">
        <v>1</v>
      </c>
      <c r="C10" s="362" t="n">
        <v>2</v>
      </c>
      <c r="D10" s="362" t="n">
        <v>3</v>
      </c>
    </row>
    <row r="11" ht="45" customHeight="1" s="325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5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10.84</v>
      </c>
    </row>
    <row r="13" ht="29.25" customHeight="1" s="325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5.34</v>
      </c>
    </row>
    <row r="14" ht="30.75" customHeight="1" s="325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5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75" t="n">
        <v>0.002</v>
      </c>
    </row>
    <row r="19" ht="24" customHeight="1" s="325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4" t="inlineStr">
        <is>
          <t>Составил ______________________        Е.А. Князева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Q23" sqref="Q23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2" t="n"/>
      <c r="D10" s="362" t="n"/>
      <c r="E10" s="455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6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7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n"/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2025-01-24T12:07:01Z</dcterms:modified>
  <cp:lastModifiedBy>REDMIBOOK</cp:lastModifiedBy>
  <cp:lastPrinted>2023-11-30T06:20:15Z</cp:lastPrinted>
</cp:coreProperties>
</file>