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6" zoomScale="85" zoomScaleNormal="55" workbookViewId="0">
      <selection activeCell="F16" sqref="F16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36" t="inlineStr">
        <is>
          <t>Приложение № 1</t>
        </is>
      </c>
    </row>
    <row r="4">
      <c r="B4" s="337" t="inlineStr">
        <is>
          <t>Сравнительная таблица отбора объекта-представителя</t>
        </is>
      </c>
    </row>
    <row r="5" ht="84" customHeight="1" s="321">
      <c r="B5" s="3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38" t="inlineStr">
        <is>
          <t>Наименование разрабатываемого показателя УНЦ - Муфта соединительная 330 кВ сечением 2000 мм2</t>
        </is>
      </c>
    </row>
    <row r="8" ht="31.5" customHeight="1" s="321">
      <c r="B8" s="338" t="inlineStr">
        <is>
          <t>Сопоставимый уровень цен: 2 кв. 2017г.</t>
        </is>
      </c>
    </row>
    <row r="9" ht="15.75" customHeight="1" s="321">
      <c r="B9" s="338" t="inlineStr">
        <is>
          <t>Единица измерения  — 1 ед</t>
        </is>
      </c>
    </row>
    <row r="10">
      <c r="B10" s="338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  <c r="E11" s="234" t="n"/>
    </row>
    <row r="12" ht="31.2" customHeight="1" s="321">
      <c r="B12" s="341" t="n">
        <v>1</v>
      </c>
      <c r="C12" s="229" t="inlineStr">
        <is>
          <t>Наименование объекта-представителя</t>
        </is>
      </c>
      <c r="D12" s="341" t="inlineStr">
        <is>
          <t>КВЛ 330 кВ Ленинградская АЭС -2-Пулковская-Южная</t>
        </is>
      </c>
    </row>
    <row r="13">
      <c r="B13" s="341" t="n">
        <v>2</v>
      </c>
      <c r="C13" s="229" t="inlineStr">
        <is>
          <t>Наименование субъекта Российской Федерации</t>
        </is>
      </c>
      <c r="D13" s="341" t="inlineStr">
        <is>
          <t>Ленинградская область</t>
        </is>
      </c>
    </row>
    <row r="14">
      <c r="B14" s="341" t="n">
        <v>3</v>
      </c>
      <c r="C14" s="229" t="inlineStr">
        <is>
          <t>Климатический район и подрайон</t>
        </is>
      </c>
      <c r="D14" s="341" t="inlineStr">
        <is>
          <t>IIВ</t>
        </is>
      </c>
    </row>
    <row r="15">
      <c r="B15" s="341" t="n">
        <v>4</v>
      </c>
      <c r="C15" s="229" t="inlineStr">
        <is>
          <t>Мощность объекта</t>
        </is>
      </c>
      <c r="D15" s="341" t="n">
        <v>1</v>
      </c>
    </row>
    <row r="16" ht="62.4" customHeight="1" s="321">
      <c r="B16" s="3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Муфта соединительная 330 кВ сечением 2000 мм2</t>
        </is>
      </c>
    </row>
    <row r="17" ht="62.4" customHeight="1" s="321">
      <c r="B17" s="3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7" t="n"/>
    </row>
    <row r="18">
      <c r="B18" s="233" t="inlineStr">
        <is>
          <t>6.1</t>
        </is>
      </c>
      <c r="C18" s="229" t="inlineStr">
        <is>
          <t>строительно-монтажные работы</t>
        </is>
      </c>
      <c r="D18" s="319" t="n">
        <v>27253.16</v>
      </c>
    </row>
    <row r="19">
      <c r="B19" s="233" t="inlineStr">
        <is>
          <t>6.2</t>
        </is>
      </c>
      <c r="C19" s="229" t="inlineStr">
        <is>
          <t>оборудование и инвентарь</t>
        </is>
      </c>
      <c r="D19" s="341" t="n">
        <v>0</v>
      </c>
    </row>
    <row r="20">
      <c r="B20" s="233" t="inlineStr">
        <is>
          <t>6.3</t>
        </is>
      </c>
      <c r="C20" s="229" t="inlineStr">
        <is>
          <t>пусконаладочные работы</t>
        </is>
      </c>
      <c r="D20" s="34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8">
        <f>D18*3.9%+(D18*3.9%+D18)*2.1%</f>
        <v/>
      </c>
    </row>
    <row r="22">
      <c r="B22" s="341" t="n">
        <v>7</v>
      </c>
      <c r="C22" s="232" t="inlineStr">
        <is>
          <t>Сопоставимый уровень цен</t>
        </is>
      </c>
      <c r="D22" s="341" t="inlineStr">
        <is>
          <t>2 кв. 2017г.</t>
        </is>
      </c>
      <c r="E22" s="230" t="n"/>
    </row>
    <row r="23" ht="78" customHeight="1" s="321">
      <c r="B23" s="34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7" t="n"/>
    </row>
    <row r="24" ht="31.2" customHeight="1" s="321">
      <c r="B24" s="3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41" t="n">
        <v>10</v>
      </c>
      <c r="C25" s="229" t="inlineStr">
        <is>
          <t>Примечание</t>
        </is>
      </c>
      <c r="D25" s="341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9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36" t="inlineStr">
        <is>
          <t>Приложение № 2</t>
        </is>
      </c>
      <c r="K3" s="226" t="n"/>
    </row>
    <row r="4">
      <c r="B4" s="33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38">
        <f>'Прил.1 Сравнит табл'!B7:D7</f>
        <v/>
      </c>
    </row>
    <row r="7">
      <c r="B7" s="338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  <c r="K9" s="323" t="n"/>
      <c r="L9" s="323" t="n"/>
    </row>
    <row r="10" ht="15.75" customHeight="1" s="321">
      <c r="A10" s="323" t="n"/>
      <c r="B10" s="434" t="n"/>
      <c r="C10" s="434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2 кв. 2017г., тыс. руб.</t>
        </is>
      </c>
      <c r="G10" s="432" t="n"/>
      <c r="H10" s="432" t="n"/>
      <c r="I10" s="432" t="n"/>
      <c r="J10" s="433" t="n"/>
      <c r="K10" s="323" t="n"/>
      <c r="L10" s="323" t="n"/>
    </row>
    <row r="11" ht="31.5" customHeight="1" s="321">
      <c r="A11" s="323" t="n"/>
      <c r="B11" s="435" t="n"/>
      <c r="C11" s="435" t="n"/>
      <c r="D11" s="435" t="n"/>
      <c r="E11" s="435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  <c r="K11" s="323" t="n"/>
      <c r="L11" s="323" t="n"/>
    </row>
    <row r="12" ht="72.75" customHeight="1" s="321">
      <c r="A12" s="323" t="n"/>
      <c r="B12" s="309" t="n">
        <v>1</v>
      </c>
      <c r="C12" s="310" t="inlineStr">
        <is>
          <t>Муфта соединительная 330 кВ сечением 2000 мм2</t>
        </is>
      </c>
      <c r="D12" s="311" t="inlineStr">
        <is>
          <t>02-03-03</t>
        </is>
      </c>
      <c r="E12" s="341" t="inlineStr">
        <is>
          <t>Приобретение и монтаж кабельных муфт КВЛ ЛАЭС-Пулковская</t>
        </is>
      </c>
      <c r="F12" s="313" t="n"/>
      <c r="G12" s="314">
        <f>27253160.6/1000</f>
        <v/>
      </c>
      <c r="H12" s="313" t="n"/>
      <c r="I12" s="313" t="n"/>
      <c r="J12" s="315">
        <f>SUM(F12:I12)</f>
        <v/>
      </c>
      <c r="K12" s="323" t="n"/>
      <c r="L12" s="323" t="n"/>
    </row>
    <row r="13" ht="15" customHeight="1" s="321">
      <c r="A13" s="323" t="n"/>
      <c r="B13" s="340" t="inlineStr">
        <is>
          <t>Всего по объекту:</t>
        </is>
      </c>
      <c r="C13" s="432" t="n"/>
      <c r="D13" s="432" t="n"/>
      <c r="E13" s="433" t="n"/>
      <c r="F13" s="317" t="n"/>
      <c r="G13" s="317">
        <f>SUM(G12:G12)</f>
        <v/>
      </c>
      <c r="H13" s="317" t="n"/>
      <c r="I13" s="317" t="n"/>
      <c r="J13" s="317">
        <f>SUM(F13:I13)</f>
        <v/>
      </c>
      <c r="K13" s="323" t="n"/>
      <c r="L13" s="323" t="n"/>
    </row>
    <row r="14" ht="15.75" customHeight="1" s="321">
      <c r="A14" s="323" t="n"/>
      <c r="B14" s="340" t="inlineStr">
        <is>
          <t>Всего по объекту в сопоставимом уровне цен 2 кв. 2017 г. :</t>
        </is>
      </c>
      <c r="C14" s="432" t="n"/>
      <c r="D14" s="432" t="n"/>
      <c r="E14" s="433" t="n"/>
      <c r="F14" s="317" t="n"/>
      <c r="G14" s="317">
        <f>G13</f>
        <v/>
      </c>
      <c r="H14" s="317" t="n"/>
      <c r="I14" s="317" t="n"/>
      <c r="J14" s="317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5" t="inlineStr">
        <is>
          <t>Составил ______________________     А.Р. Маркова</t>
        </is>
      </c>
      <c r="D18" s="306" t="n"/>
      <c r="E18" s="306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5" t="n"/>
      <c r="D20" s="306" t="n"/>
      <c r="E20" s="306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5" t="inlineStr">
        <is>
          <t>Проверил ______________________        А.В. Костянецкая</t>
        </is>
      </c>
      <c r="D21" s="306" t="n"/>
      <c r="E21" s="306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>
      <c r="A27" s="323" t="n"/>
      <c r="B27" s="323" t="n"/>
      <c r="C27" s="323" t="n"/>
      <c r="D27" s="323" t="n"/>
      <c r="E27" s="323" t="n"/>
      <c r="F27" s="323" t="n"/>
      <c r="G27" s="323" t="n"/>
      <c r="H27" s="323" t="n"/>
      <c r="I27" s="323" t="n"/>
      <c r="J27" s="323" t="n"/>
      <c r="K27" s="323" t="n"/>
      <c r="L27" s="323" t="n"/>
    </row>
    <row r="28" ht="15" customHeight="1" s="321">
      <c r="A28" s="323" t="n"/>
      <c r="B28" s="323" t="n"/>
      <c r="C28" s="323" t="n"/>
      <c r="D28" s="323" t="n"/>
      <c r="E28" s="323" t="n"/>
      <c r="F28" s="323" t="n"/>
      <c r="G28" s="323" t="n"/>
      <c r="H28" s="323" t="n"/>
      <c r="I28" s="323" t="n"/>
      <c r="J28" s="323" t="n"/>
      <c r="K28" s="323" t="n"/>
      <c r="L28" s="323" t="n"/>
    </row>
    <row r="29" ht="15" customHeight="1" s="321">
      <c r="A29" s="323" t="n"/>
      <c r="B29" s="323" t="n"/>
      <c r="C29" s="323" t="n"/>
      <c r="D29" s="323" t="n"/>
      <c r="E29" s="323" t="n"/>
      <c r="F29" s="323" t="n"/>
      <c r="G29" s="323" t="n"/>
      <c r="H29" s="323" t="n"/>
      <c r="I29" s="323" t="n"/>
      <c r="J29" s="323" t="n"/>
      <c r="K29" s="323" t="n"/>
      <c r="L29" s="323" t="n"/>
    </row>
    <row r="30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E39" sqref="E39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36" t="inlineStr">
        <is>
          <t xml:space="preserve">Приложение № 3 </t>
        </is>
      </c>
    </row>
    <row r="3">
      <c r="A3" s="337" t="inlineStr">
        <is>
          <t>Объектная ресурсная ведомость</t>
        </is>
      </c>
    </row>
    <row r="4" ht="18.75" customHeight="1" s="321">
      <c r="A4" s="270" t="n"/>
      <c r="B4" s="270" t="n"/>
      <c r="C4" s="3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8" t="n"/>
    </row>
    <row r="6">
      <c r="A6" s="342" t="inlineStr">
        <is>
          <t>Наименование разрабатываемого показателя УНЦ -  Муфта соединительная 330 кВ сечением 2000 мм2</t>
        </is>
      </c>
    </row>
    <row r="7">
      <c r="A7" s="342" t="n"/>
      <c r="B7" s="342" t="n"/>
      <c r="C7" s="342" t="n"/>
      <c r="D7" s="342" t="n"/>
      <c r="E7" s="342" t="n"/>
      <c r="F7" s="342" t="n"/>
      <c r="G7" s="342" t="n"/>
      <c r="H7" s="342" t="n"/>
    </row>
    <row r="8" ht="38.25" customHeight="1" s="321">
      <c r="A8" s="341" t="inlineStr">
        <is>
          <t>п/п</t>
        </is>
      </c>
      <c r="B8" s="341" t="inlineStr">
        <is>
          <t>№ЛСР</t>
        </is>
      </c>
      <c r="C8" s="341" t="inlineStr">
        <is>
          <t>Код ресурса</t>
        </is>
      </c>
      <c r="D8" s="341" t="inlineStr">
        <is>
          <t>Наименование ресурса</t>
        </is>
      </c>
      <c r="E8" s="341" t="inlineStr">
        <is>
          <t>Ед. изм.</t>
        </is>
      </c>
      <c r="F8" s="341" t="inlineStr">
        <is>
          <t>Кол-во единиц по данным объекта-представителя</t>
        </is>
      </c>
      <c r="G8" s="341" t="inlineStr">
        <is>
          <t>Сметная стоимость в ценах на 01.01.2000 (руб.)</t>
        </is>
      </c>
      <c r="H8" s="433" t="n"/>
    </row>
    <row r="9" ht="40.5" customHeight="1" s="321">
      <c r="A9" s="435" t="n"/>
      <c r="B9" s="435" t="n"/>
      <c r="C9" s="435" t="n"/>
      <c r="D9" s="435" t="n"/>
      <c r="E9" s="435" t="n"/>
      <c r="F9" s="435" t="n"/>
      <c r="G9" s="341" t="inlineStr">
        <is>
          <t>на ед.изм.</t>
        </is>
      </c>
      <c r="H9" s="341" t="inlineStr">
        <is>
          <t>общая</t>
        </is>
      </c>
    </row>
    <row r="10">
      <c r="A10" s="310" t="n">
        <v>1</v>
      </c>
      <c r="B10" s="310" t="n"/>
      <c r="C10" s="310" t="n">
        <v>2</v>
      </c>
      <c r="D10" s="310" t="inlineStr">
        <is>
          <t>З</t>
        </is>
      </c>
      <c r="E10" s="310" t="n">
        <v>4</v>
      </c>
      <c r="F10" s="310" t="n">
        <v>5</v>
      </c>
      <c r="G10" s="310" t="n">
        <v>6</v>
      </c>
      <c r="H10" s="310" t="n">
        <v>7</v>
      </c>
    </row>
    <row r="11" customFormat="1" s="299">
      <c r="A11" s="345" t="inlineStr">
        <is>
          <t>Затраты труда рабочих</t>
        </is>
      </c>
      <c r="B11" s="432" t="n"/>
      <c r="C11" s="432" t="n"/>
      <c r="D11" s="432" t="n"/>
      <c r="E11" s="433" t="n"/>
      <c r="F11" s="436">
        <f>SUM(F12:F12)</f>
        <v/>
      </c>
      <c r="G11" s="266" t="n"/>
      <c r="H11" s="436">
        <f>SUM(H12:H12)</f>
        <v/>
      </c>
    </row>
    <row r="12">
      <c r="A12" s="373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3" t="inlineStr">
        <is>
          <t>чел.-ч</t>
        </is>
      </c>
      <c r="F12" s="355" t="n">
        <v>1771.2</v>
      </c>
      <c r="G12" s="437" t="n">
        <v>9.619999999999999</v>
      </c>
      <c r="H12" s="260">
        <f>ROUND(F12*G12,2)</f>
        <v/>
      </c>
      <c r="M12" s="438" t="n"/>
    </row>
    <row r="13">
      <c r="A13" s="344" t="inlineStr">
        <is>
          <t>Затраты труда машинистов</t>
        </is>
      </c>
      <c r="B13" s="432" t="n"/>
      <c r="C13" s="432" t="n"/>
      <c r="D13" s="432" t="n"/>
      <c r="E13" s="433" t="n"/>
      <c r="F13" s="345" t="n"/>
      <c r="G13" s="239" t="n"/>
      <c r="H13" s="436">
        <f>H14</f>
        <v/>
      </c>
    </row>
    <row r="14">
      <c r="A14" s="373" t="n">
        <v>2</v>
      </c>
      <c r="B14" s="346" t="n"/>
      <c r="C14" s="276" t="n">
        <v>2</v>
      </c>
      <c r="D14" s="262" t="inlineStr">
        <is>
          <t>Затраты труда машинистов</t>
        </is>
      </c>
      <c r="E14" s="373" t="inlineStr">
        <is>
          <t>чел.-ч</t>
        </is>
      </c>
      <c r="F14" s="373" t="n">
        <v>7.56</v>
      </c>
      <c r="G14" s="260" t="n"/>
      <c r="H14" s="279">
        <f>51.03+43.85</f>
        <v/>
      </c>
    </row>
    <row r="15" customFormat="1" s="299">
      <c r="A15" s="345" t="inlineStr">
        <is>
          <t>Машины и механизмы</t>
        </is>
      </c>
      <c r="B15" s="432" t="n"/>
      <c r="C15" s="432" t="n"/>
      <c r="D15" s="432" t="n"/>
      <c r="E15" s="433" t="n"/>
      <c r="F15" s="345" t="n"/>
      <c r="G15" s="239" t="n"/>
      <c r="H15" s="436">
        <f>SUM(H16:H20)</f>
        <v/>
      </c>
    </row>
    <row r="16" ht="25.5" customHeight="1" s="321">
      <c r="A16" s="373" t="n">
        <v>3</v>
      </c>
      <c r="B16" s="346" t="n"/>
      <c r="C16" s="274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3.78</v>
      </c>
      <c r="G16" s="357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9">
      <c r="A17" s="373" t="n">
        <v>4</v>
      </c>
      <c r="B17" s="346" t="n"/>
      <c r="C17" s="274" t="inlineStr">
        <is>
          <t>91.17.04-233</t>
        </is>
      </c>
      <c r="D17" s="354" t="inlineStr">
        <is>
          <t>Установки для сварки ручной дуговой (постоянного тока)</t>
        </is>
      </c>
      <c r="E17" s="355" t="inlineStr">
        <is>
          <t>маш.час</t>
        </is>
      </c>
      <c r="F17" s="355" t="n">
        <v>51.84</v>
      </c>
      <c r="G17" s="357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3" t="n">
        <v>5</v>
      </c>
      <c r="B18" s="346" t="n"/>
      <c r="C18" s="274" t="inlineStr">
        <is>
          <t>91.14.02-001</t>
        </is>
      </c>
      <c r="D18" s="354" t="inlineStr">
        <is>
          <t>Автомобили бортовые, грузоподъемность до 5 т</t>
        </is>
      </c>
      <c r="E18" s="355" t="inlineStr">
        <is>
          <t>маш.час</t>
        </is>
      </c>
      <c r="F18" s="355" t="n">
        <v>3.78</v>
      </c>
      <c r="G18" s="357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3" t="n">
        <v>6</v>
      </c>
      <c r="B19" s="346" t="n"/>
      <c r="C19" s="274" t="inlineStr">
        <is>
          <t>91.19.12-021</t>
        </is>
      </c>
      <c r="D19" s="354" t="inlineStr">
        <is>
          <t>Насосы вакуумные 3,6 м3/мин</t>
        </is>
      </c>
      <c r="E19" s="355" t="inlineStr">
        <is>
          <t>маш.час</t>
        </is>
      </c>
      <c r="F19" s="355" t="n">
        <v>24.96</v>
      </c>
      <c r="G19" s="357" t="n">
        <v>6.28</v>
      </c>
      <c r="H19" s="260">
        <f>ROUND(F19*G19,2)</f>
        <v/>
      </c>
      <c r="I19" s="288" t="n"/>
      <c r="J19" s="288" t="n"/>
      <c r="L19" s="288" t="n"/>
    </row>
    <row r="20">
      <c r="A20" s="373" t="n">
        <v>7</v>
      </c>
      <c r="B20" s="346" t="n"/>
      <c r="C20" s="274" t="inlineStr">
        <is>
          <t>91.21.16-012</t>
        </is>
      </c>
      <c r="D20" s="354" t="inlineStr">
        <is>
          <t>Прессы гидравлические с электроприводом</t>
        </is>
      </c>
      <c r="E20" s="355" t="inlineStr">
        <is>
          <t>маш.час</t>
        </is>
      </c>
      <c r="F20" s="355" t="n">
        <v>94.56</v>
      </c>
      <c r="G20" s="357" t="n">
        <v>1.11</v>
      </c>
      <c r="H20" s="260">
        <f>ROUND(F20*G20,2)</f>
        <v/>
      </c>
      <c r="I20" s="288" t="n"/>
      <c r="J20" s="288" t="n"/>
      <c r="L20" s="288" t="n"/>
    </row>
    <row r="21">
      <c r="A21" s="345" t="inlineStr">
        <is>
          <t>Материалы</t>
        </is>
      </c>
      <c r="B21" s="432" t="n"/>
      <c r="C21" s="432" t="n"/>
      <c r="D21" s="432" t="n"/>
      <c r="E21" s="433" t="n"/>
      <c r="F21" s="345" t="n"/>
      <c r="G21" s="239" t="n"/>
      <c r="H21" s="436">
        <f>SUM(H22:H36)</f>
        <v/>
      </c>
    </row>
    <row r="22">
      <c r="A22" s="292" t="n">
        <v>8</v>
      </c>
      <c r="B22" s="292" t="n"/>
      <c r="C22" s="373" t="inlineStr">
        <is>
          <t>Прайс из СД ОП</t>
        </is>
      </c>
      <c r="D22" s="285" t="inlineStr">
        <is>
          <t>Муфта соединительная 330 кВ сечением 2000 мм2</t>
        </is>
      </c>
      <c r="E22" s="373" t="inlineStr">
        <is>
          <t>шт</t>
        </is>
      </c>
      <c r="F22" s="373" t="n">
        <v>6</v>
      </c>
      <c r="G22" s="285" t="n">
        <v>717539.87</v>
      </c>
      <c r="H22" s="260">
        <f>ROUND(F22*G22,2)</f>
        <v/>
      </c>
    </row>
    <row r="23">
      <c r="A23" s="263" t="n">
        <v>9</v>
      </c>
      <c r="B23" s="346" t="n"/>
      <c r="C23" s="274" t="inlineStr">
        <is>
          <t>01.7.07.12-0022</t>
        </is>
      </c>
      <c r="D23" s="354" t="inlineStr">
        <is>
          <t>Пленка полиэтиленовая, толщина 0,2-0,5 мм</t>
        </is>
      </c>
      <c r="E23" s="355" t="inlineStr">
        <is>
          <t>м2</t>
        </is>
      </c>
      <c r="F23" s="355" t="n">
        <v>153.3</v>
      </c>
      <c r="G23" s="357" t="n">
        <v>12.19</v>
      </c>
      <c r="H23" s="260" t="n">
        <v>1868.73</v>
      </c>
      <c r="I23" s="264" t="n"/>
      <c r="J23" s="288" t="n"/>
      <c r="K23" s="288" t="n"/>
    </row>
    <row r="24">
      <c r="A24" s="292" t="n">
        <v>10</v>
      </c>
      <c r="B24" s="346" t="n"/>
      <c r="C24" s="274" t="inlineStr">
        <is>
          <t>01.3.02.01-0002</t>
        </is>
      </c>
      <c r="D24" s="354" t="inlineStr">
        <is>
          <t>Азот газообразный технический</t>
        </is>
      </c>
      <c r="E24" s="355" t="inlineStr">
        <is>
          <t>м3</t>
        </is>
      </c>
      <c r="F24" s="355" t="n">
        <v>261</v>
      </c>
      <c r="G24" s="357" t="n">
        <v>6.21</v>
      </c>
      <c r="H24" s="260" t="n">
        <v>1620.81</v>
      </c>
      <c r="I24" s="264" t="n"/>
      <c r="J24" s="288" t="n"/>
      <c r="K24" s="288" t="n"/>
    </row>
    <row r="25" ht="25.5" customHeight="1" s="321">
      <c r="A25" s="263" t="n">
        <v>11</v>
      </c>
      <c r="B25" s="346" t="n"/>
      <c r="C25" s="274" t="inlineStr">
        <is>
          <t>10.3.02.03-0011</t>
        </is>
      </c>
      <c r="D25" s="354" t="inlineStr">
        <is>
          <t>Припои оловянно-свинцовые бессурьмянистые, марка ПОС30</t>
        </is>
      </c>
      <c r="E25" s="355" t="inlineStr">
        <is>
          <t>т</t>
        </is>
      </c>
      <c r="F25" s="355" t="n">
        <v>0.018</v>
      </c>
      <c r="G25" s="357" t="n">
        <v>68050</v>
      </c>
      <c r="H25" s="260" t="n">
        <v>1224.9</v>
      </c>
      <c r="I25" s="264" t="n"/>
      <c r="J25" s="288" t="n"/>
      <c r="K25" s="288" t="n"/>
    </row>
    <row r="26">
      <c r="A26" s="292" t="n">
        <v>12</v>
      </c>
      <c r="B26" s="346" t="n"/>
      <c r="C26" s="274" t="inlineStr">
        <is>
          <t>01.7.20.08-0102</t>
        </is>
      </c>
      <c r="D26" s="354" t="inlineStr">
        <is>
          <t>Миткаль суровый</t>
        </is>
      </c>
      <c r="E26" s="355" t="inlineStr">
        <is>
          <t>10 м</t>
        </is>
      </c>
      <c r="F26" s="355" t="n">
        <v>15</v>
      </c>
      <c r="G26" s="357" t="n">
        <v>73.65000000000001</v>
      </c>
      <c r="H26" s="260" t="n">
        <v>1104.75</v>
      </c>
      <c r="I26" s="264" t="n"/>
      <c r="J26" s="288" t="n"/>
      <c r="K26" s="288" t="n"/>
    </row>
    <row r="27">
      <c r="A27" s="263" t="n">
        <v>13</v>
      </c>
      <c r="B27" s="346" t="n"/>
      <c r="C27" s="274" t="inlineStr">
        <is>
          <t>01.7.03.04-0001</t>
        </is>
      </c>
      <c r="D27" s="354" t="inlineStr">
        <is>
          <t>Электроэнергия</t>
        </is>
      </c>
      <c r="E27" s="355" t="inlineStr">
        <is>
          <t>кВт-ч</t>
        </is>
      </c>
      <c r="F27" s="355" t="n">
        <v>2081.67</v>
      </c>
      <c r="G27" s="357" t="n">
        <v>0.4</v>
      </c>
      <c r="H27" s="260" t="n">
        <v>832.67</v>
      </c>
      <c r="I27" s="264" t="n"/>
      <c r="J27" s="288" t="n"/>
      <c r="K27" s="288" t="n"/>
    </row>
    <row r="28">
      <c r="A28" s="292" t="n">
        <v>14</v>
      </c>
      <c r="B28" s="346" t="n"/>
      <c r="C28" s="274" t="inlineStr">
        <is>
          <t>01.7.11.07-0034</t>
        </is>
      </c>
      <c r="D28" s="354" t="inlineStr">
        <is>
          <t>Электроды сварочные Э42А, диаметр 4 мм</t>
        </is>
      </c>
      <c r="E28" s="355" t="inlineStr">
        <is>
          <t>кг</t>
        </is>
      </c>
      <c r="F28" s="355" t="n">
        <v>55.8</v>
      </c>
      <c r="G28" s="357" t="n">
        <v>10.57</v>
      </c>
      <c r="H28" s="260" t="n">
        <v>589.8099999999999</v>
      </c>
      <c r="I28" s="264" t="n"/>
      <c r="J28" s="288" t="n"/>
      <c r="K28" s="288" t="n"/>
    </row>
    <row r="29">
      <c r="A29" s="263" t="n">
        <v>15</v>
      </c>
      <c r="B29" s="346" t="n"/>
      <c r="C29" s="274" t="inlineStr">
        <is>
          <t>01.7.14.07-0071</t>
        </is>
      </c>
      <c r="D29" s="354" t="inlineStr">
        <is>
          <t>Пластикат листовой</t>
        </is>
      </c>
      <c r="E29" s="355" t="inlineStr">
        <is>
          <t>т</t>
        </is>
      </c>
      <c r="F29" s="355" t="n">
        <v>0.03</v>
      </c>
      <c r="G29" s="357" t="n">
        <v>19350</v>
      </c>
      <c r="H29" s="260" t="n">
        <v>580.5</v>
      </c>
      <c r="I29" s="264" t="n"/>
      <c r="J29" s="288" t="n"/>
      <c r="K29" s="288" t="n"/>
    </row>
    <row r="30">
      <c r="A30" s="292" t="n">
        <v>16</v>
      </c>
      <c r="B30" s="346" t="n"/>
      <c r="C30" s="274" t="inlineStr">
        <is>
          <t>01.3.01.01-0001</t>
        </is>
      </c>
      <c r="D30" s="354" t="inlineStr">
        <is>
          <t>Бензин авиационный Б-70</t>
        </is>
      </c>
      <c r="E30" s="355" t="inlineStr">
        <is>
          <t>т</t>
        </is>
      </c>
      <c r="F30" s="355" t="n">
        <v>0.09</v>
      </c>
      <c r="G30" s="357" t="n">
        <v>4488.4</v>
      </c>
      <c r="H30" s="260" t="n">
        <v>403.96</v>
      </c>
      <c r="I30" s="264" t="n"/>
      <c r="J30" s="288" t="n"/>
      <c r="K30" s="288" t="n"/>
    </row>
    <row r="31" ht="25.5" customHeight="1" s="321">
      <c r="A31" s="263" t="n">
        <v>17</v>
      </c>
      <c r="B31" s="346" t="n"/>
      <c r="C31" s="274" t="inlineStr">
        <is>
          <t>11.1.03.05-0085</t>
        </is>
      </c>
      <c r="D31" s="354" t="inlineStr">
        <is>
          <t>Доска необрезная, хвойных пород, длина 4-6,5 м, все ширины, толщина 44 мм и более, сорт III</t>
        </is>
      </c>
      <c r="E31" s="355" t="inlineStr">
        <is>
          <t>м3</t>
        </is>
      </c>
      <c r="F31" s="355" t="n">
        <v>0.42</v>
      </c>
      <c r="G31" s="357" t="n">
        <v>684</v>
      </c>
      <c r="H31" s="260" t="n">
        <v>287.28</v>
      </c>
      <c r="I31" s="264" t="n"/>
      <c r="J31" s="288" t="n"/>
      <c r="K31" s="288" t="n"/>
    </row>
    <row r="32">
      <c r="A32" s="292" t="n">
        <v>18</v>
      </c>
      <c r="B32" s="346" t="n"/>
      <c r="C32" s="274" t="inlineStr">
        <is>
          <t>01.7.20.08-0021</t>
        </is>
      </c>
      <c r="D32" s="354" t="inlineStr">
        <is>
          <t>Брезент</t>
        </is>
      </c>
      <c r="E32" s="355" t="inlineStr">
        <is>
          <t>м2</t>
        </is>
      </c>
      <c r="F32" s="355" t="n">
        <v>6</v>
      </c>
      <c r="G32" s="357" t="n">
        <v>37.43</v>
      </c>
      <c r="H32" s="260" t="n">
        <v>224.58</v>
      </c>
      <c r="I32" s="264" t="n"/>
      <c r="J32" s="288" t="n"/>
      <c r="K32" s="288" t="n"/>
    </row>
    <row r="33" ht="25.5" customHeight="1" s="321">
      <c r="A33" s="263" t="n">
        <v>19</v>
      </c>
      <c r="B33" s="346" t="n"/>
      <c r="C33" s="274" t="inlineStr">
        <is>
          <t>01.1.02.02-0022</t>
        </is>
      </c>
      <c r="D33" s="354" t="inlineStr">
        <is>
          <t>Бумага асбестовая электроизоляционная БЭ, толщина 0,2 мм</t>
        </is>
      </c>
      <c r="E33" s="355" t="inlineStr">
        <is>
          <t>т</t>
        </is>
      </c>
      <c r="F33" s="355" t="n">
        <v>0.012</v>
      </c>
      <c r="G33" s="357" t="n">
        <v>11549</v>
      </c>
      <c r="H33" s="260" t="n">
        <v>138.59</v>
      </c>
      <c r="I33" s="264" t="n"/>
      <c r="J33" s="288" t="n"/>
      <c r="K33" s="288" t="n"/>
    </row>
    <row r="34" ht="25.5" customHeight="1" s="321">
      <c r="A34" s="292" t="n">
        <v>20</v>
      </c>
      <c r="B34" s="346" t="n"/>
      <c r="C34" s="274" t="inlineStr">
        <is>
          <t>10.2.02.08-0001</t>
        </is>
      </c>
      <c r="D34" s="354" t="inlineStr">
        <is>
          <t>Проволока медная, круглая, мягкая, электротехническая, диаметр 1,0-3,0 мм и выше</t>
        </is>
      </c>
      <c r="E34" s="355" t="inlineStr">
        <is>
          <t>т</t>
        </is>
      </c>
      <c r="F34" s="355" t="n">
        <v>0.0018</v>
      </c>
      <c r="G34" s="357" t="n">
        <v>37517</v>
      </c>
      <c r="H34" s="260" t="n">
        <v>67.53</v>
      </c>
      <c r="I34" s="264" t="n"/>
      <c r="J34" s="288" t="n"/>
      <c r="K34" s="288" t="n"/>
    </row>
    <row r="35">
      <c r="A35" s="263" t="n">
        <v>21</v>
      </c>
      <c r="B35" s="346" t="n"/>
      <c r="C35" s="274" t="inlineStr">
        <is>
          <t>01.3.01.07-0009</t>
        </is>
      </c>
      <c r="D35" s="354" t="inlineStr">
        <is>
          <t>Спирт этиловый ректификованный технический, сорт I</t>
        </is>
      </c>
      <c r="E35" s="355" t="inlineStr">
        <is>
          <t>кг</t>
        </is>
      </c>
      <c r="F35" s="355" t="n">
        <v>1.44</v>
      </c>
      <c r="G35" s="357" t="n">
        <v>38.89</v>
      </c>
      <c r="H35" s="260" t="n">
        <v>56</v>
      </c>
      <c r="I35" s="264" t="n"/>
      <c r="J35" s="288" t="n"/>
      <c r="K35" s="288" t="n"/>
    </row>
    <row r="36" ht="25.5" customHeight="1" s="321">
      <c r="A36" s="292" t="n">
        <v>22</v>
      </c>
      <c r="B36" s="346" t="n"/>
      <c r="C36" s="274" t="inlineStr">
        <is>
          <t>01.7.06.05-0041</t>
        </is>
      </c>
      <c r="D36" s="354" t="inlineStr">
        <is>
          <t>Лента изоляционная прорезиненная односторонняя, ширина 20 мм, толщина 0,25-0,35 мм</t>
        </is>
      </c>
      <c r="E36" s="355" t="inlineStr">
        <is>
          <t>кг</t>
        </is>
      </c>
      <c r="F36" s="355" t="n">
        <v>1.2</v>
      </c>
      <c r="G36" s="357" t="n">
        <v>30.4</v>
      </c>
      <c r="H36" s="260" t="n">
        <v>36.48</v>
      </c>
      <c r="I36" s="264" t="n"/>
      <c r="J36" s="288" t="n"/>
      <c r="K36" s="288" t="n"/>
    </row>
    <row r="38">
      <c r="B38" s="323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3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68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6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1">
      <c r="B7" s="335" t="inlineStr">
        <is>
          <t>Наименование разрабатываемого показателя УНЦ — Муфта соединительная 330 кВ сечением 2000 мм2</t>
        </is>
      </c>
    </row>
    <row r="8">
      <c r="B8" s="348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1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9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48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9" workbookViewId="0">
      <selection activeCell="D72" sqref="D71:D72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1" min="13" max="13"/>
  </cols>
  <sheetData>
    <row r="1" s="321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1">
      <c r="A2" s="306" t="n"/>
      <c r="B2" s="306" t="n"/>
      <c r="C2" s="306" t="n"/>
      <c r="D2" s="306" t="n"/>
      <c r="E2" s="306" t="n"/>
      <c r="F2" s="306" t="n"/>
      <c r="G2" s="306" t="n"/>
      <c r="H2" s="363" t="inlineStr">
        <is>
          <t>Приложение №5</t>
        </is>
      </c>
      <c r="K2" s="306" t="n"/>
      <c r="L2" s="306" t="n"/>
      <c r="M2" s="306" t="n"/>
      <c r="N2" s="306" t="n"/>
    </row>
    <row r="3" s="321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6" t="inlineStr">
        <is>
          <t>Расчет стоимости СМР и оборудования</t>
        </is>
      </c>
    </row>
    <row r="5" ht="12.75" customFormat="1" customHeight="1" s="305">
      <c r="A5" s="326" t="n"/>
      <c r="B5" s="326" t="n"/>
      <c r="C5" s="376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67" t="inlineStr">
        <is>
          <t>Муфта соединительная 330 кВ сечением 2000 мм2</t>
        </is>
      </c>
    </row>
    <row r="7" ht="12.75" customFormat="1" customHeight="1" s="305">
      <c r="A7" s="329" t="inlineStr">
        <is>
          <t>Единица измерения  — 1 ед</t>
        </is>
      </c>
      <c r="I7" s="335" t="n"/>
      <c r="J7" s="335" t="n"/>
    </row>
    <row r="8" ht="13.5" customFormat="1" customHeight="1" s="305">
      <c r="A8" s="329" t="n"/>
    </row>
    <row r="9" ht="13.2" customFormat="1" customHeight="1" s="305"/>
    <row r="10" ht="27" customHeight="1" s="321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33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33" t="n"/>
      <c r="K10" s="306" t="n"/>
      <c r="L10" s="306" t="n"/>
      <c r="M10" s="306" t="n"/>
      <c r="N10" s="306" t="n"/>
    </row>
    <row r="11" ht="28.5" customHeight="1" s="321">
      <c r="A11" s="435" t="n"/>
      <c r="B11" s="435" t="n"/>
      <c r="C11" s="435" t="n"/>
      <c r="D11" s="435" t="n"/>
      <c r="E11" s="435" t="n"/>
      <c r="F11" s="355" t="inlineStr">
        <is>
          <t>на ед. изм.</t>
        </is>
      </c>
      <c r="G11" s="355" t="inlineStr">
        <is>
          <t>общая</t>
        </is>
      </c>
      <c r="H11" s="435" t="n"/>
      <c r="I11" s="355" t="inlineStr">
        <is>
          <t>на ед. изм.</t>
        </is>
      </c>
      <c r="J11" s="355" t="inlineStr">
        <is>
          <t>общая</t>
        </is>
      </c>
      <c r="K11" s="306" t="n"/>
      <c r="L11" s="306" t="n"/>
      <c r="M11" s="306" t="n"/>
      <c r="N11" s="306" t="n"/>
    </row>
    <row r="12" s="321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50" t="n">
        <v>9</v>
      </c>
      <c r="J12" s="350" t="n">
        <v>10</v>
      </c>
      <c r="K12" s="306" t="n"/>
      <c r="L12" s="306" t="n"/>
      <c r="M12" s="306" t="n"/>
      <c r="N12" s="306" t="n"/>
    </row>
    <row r="13">
      <c r="A13" s="355" t="n"/>
      <c r="B13" s="344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200" t="n"/>
      <c r="J13" s="200" t="n"/>
    </row>
    <row r="14" ht="25.5" customHeight="1" s="321">
      <c r="A14" s="355" t="n">
        <v>1</v>
      </c>
      <c r="B14" s="274" t="inlineStr">
        <is>
          <t>1-4-0</t>
        </is>
      </c>
      <c r="C14" s="354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4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5" t="n"/>
      <c r="B15" s="355" t="n"/>
      <c r="C15" s="344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40">
        <f>SUM(E14:E14)</f>
        <v/>
      </c>
      <c r="F15" s="207" t="n"/>
      <c r="G15" s="207">
        <f>SUM(G14:G14)</f>
        <v/>
      </c>
      <c r="H15" s="358" t="n">
        <v>1</v>
      </c>
      <c r="I15" s="200" t="n"/>
      <c r="J15" s="207">
        <f>SUM(J14:J14)</f>
        <v/>
      </c>
    </row>
    <row r="16" ht="14.25" customFormat="1" customHeight="1" s="306">
      <c r="A16" s="355" t="n"/>
      <c r="B16" s="354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200" t="n"/>
      <c r="J16" s="200" t="n"/>
    </row>
    <row r="17" ht="14.25" customFormat="1" customHeight="1" s="306">
      <c r="A17" s="355" t="n">
        <v>2</v>
      </c>
      <c r="B17" s="355" t="n">
        <v>2</v>
      </c>
      <c r="C17" s="354" t="inlineStr">
        <is>
          <t>Затраты труда машинистов</t>
        </is>
      </c>
      <c r="D17" s="355" t="inlineStr">
        <is>
          <t>чел.-ч.</t>
        </is>
      </c>
      <c r="E17" s="440" t="n">
        <v>7.56</v>
      </c>
      <c r="F17" s="207">
        <f>G17/E17</f>
        <v/>
      </c>
      <c r="G17" s="207">
        <f>'Прил. 3'!H13</f>
        <v/>
      </c>
      <c r="H17" s="35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5" t="n"/>
      <c r="B18" s="344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200" t="n"/>
      <c r="J18" s="200" t="n"/>
    </row>
    <row r="19" ht="14.25" customFormat="1" customHeight="1" s="306">
      <c r="A19" s="355" t="n"/>
      <c r="B19" s="354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200" t="n"/>
      <c r="J19" s="200" t="n"/>
    </row>
    <row r="20" ht="25.5" customFormat="1" customHeight="1" s="306">
      <c r="A20" s="355" t="n">
        <v>3</v>
      </c>
      <c r="B20" s="274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41" t="n">
        <v>3.78</v>
      </c>
      <c r="F20" s="35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5" t="n">
        <v>4</v>
      </c>
      <c r="B21" s="274" t="inlineStr">
        <is>
          <t>91.17.04-233</t>
        </is>
      </c>
      <c r="C21" s="354" t="inlineStr">
        <is>
          <t>Установки для сварки ручной дуговой (постоянного тока)</t>
        </is>
      </c>
      <c r="D21" s="355" t="inlineStr">
        <is>
          <t>маш.час</t>
        </is>
      </c>
      <c r="E21" s="441" t="n">
        <v>51.84</v>
      </c>
      <c r="F21" s="357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6">
      <c r="A22" s="355" t="n">
        <v>5</v>
      </c>
      <c r="B22" s="274" t="inlineStr">
        <is>
          <t>91.14.02-001</t>
        </is>
      </c>
      <c r="C22" s="354" t="inlineStr">
        <is>
          <t>Автомобили бортовые, грузоподъемность до 5 т</t>
        </is>
      </c>
      <c r="D22" s="355" t="inlineStr">
        <is>
          <t>маш.час</t>
        </is>
      </c>
      <c r="E22" s="441" t="n">
        <v>3.78</v>
      </c>
      <c r="F22" s="357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6">
      <c r="A23" s="355" t="n">
        <v>6</v>
      </c>
      <c r="B23" s="274" t="inlineStr">
        <is>
          <t>91.19.12-021</t>
        </is>
      </c>
      <c r="C23" s="354" t="inlineStr">
        <is>
          <t>Насосы вакуумные 3,6 м3/мин</t>
        </is>
      </c>
      <c r="D23" s="355" t="inlineStr">
        <is>
          <t>маш.час</t>
        </is>
      </c>
      <c r="E23" s="441" t="n">
        <v>24.96</v>
      </c>
      <c r="F23" s="357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5" t="n"/>
      <c r="B24" s="355" t="n"/>
      <c r="C24" s="354" t="inlineStr">
        <is>
          <t>Итого основные машины и механизмы</t>
        </is>
      </c>
      <c r="D24" s="355" t="n"/>
      <c r="E24" s="440" t="n"/>
      <c r="F24" s="207" t="n"/>
      <c r="G24" s="207">
        <f>SUM(G20:G23)</f>
        <v/>
      </c>
      <c r="H24" s="358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5" t="n">
        <v>7</v>
      </c>
      <c r="B25" s="274" t="inlineStr">
        <is>
          <t>91.21.16-012</t>
        </is>
      </c>
      <c r="C25" s="354" t="inlineStr">
        <is>
          <t>Прессы гидравлические с электроприводом</t>
        </is>
      </c>
      <c r="D25" s="355" t="inlineStr">
        <is>
          <t>маш.час</t>
        </is>
      </c>
      <c r="E25" s="441" t="n">
        <v>94.56</v>
      </c>
      <c r="F25" s="357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5" t="n"/>
      <c r="B26" s="355" t="n"/>
      <c r="C26" s="354" t="inlineStr">
        <is>
          <t>Итого прочие машины и механизмы</t>
        </is>
      </c>
      <c r="D26" s="355" t="n"/>
      <c r="E26" s="356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5" t="n"/>
      <c r="B27" s="355" t="n"/>
      <c r="C27" s="344" t="inlineStr">
        <is>
          <t>Итого по разделу «Машины и механизмы»</t>
        </is>
      </c>
      <c r="D27" s="355" t="n"/>
      <c r="E27" s="356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5" t="n"/>
      <c r="B28" s="344" t="inlineStr">
        <is>
          <t>Оборудование</t>
        </is>
      </c>
      <c r="C28" s="432" t="n"/>
      <c r="D28" s="432" t="n"/>
      <c r="E28" s="432" t="n"/>
      <c r="F28" s="432" t="n"/>
      <c r="G28" s="432" t="n"/>
      <c r="H28" s="433" t="n"/>
      <c r="I28" s="200" t="n"/>
      <c r="J28" s="200" t="n"/>
    </row>
    <row r="29">
      <c r="A29" s="355" t="n"/>
      <c r="B29" s="354" t="inlineStr">
        <is>
          <t>Основное оборудование</t>
        </is>
      </c>
      <c r="C29" s="432" t="n"/>
      <c r="D29" s="432" t="n"/>
      <c r="E29" s="432" t="n"/>
      <c r="F29" s="432" t="n"/>
      <c r="G29" s="432" t="n"/>
      <c r="H29" s="433" t="n"/>
      <c r="I29" s="200" t="n"/>
      <c r="J29" s="200" t="n"/>
      <c r="K29" s="306" t="n"/>
      <c r="L29" s="306" t="n"/>
    </row>
    <row r="30">
      <c r="A30" s="355" t="n"/>
      <c r="B30" s="355" t="n"/>
      <c r="C30" s="354" t="inlineStr">
        <is>
          <t>Итого основное оборудование</t>
        </is>
      </c>
      <c r="D30" s="355" t="n"/>
      <c r="E30" s="441" t="n"/>
      <c r="F30" s="357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5" t="n"/>
      <c r="B31" s="355" t="n"/>
      <c r="C31" s="354" t="inlineStr">
        <is>
          <t>Итого прочее оборудование</t>
        </is>
      </c>
      <c r="D31" s="355" t="n"/>
      <c r="E31" s="440" t="n"/>
      <c r="F31" s="357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5" t="n"/>
      <c r="B32" s="355" t="n"/>
      <c r="C32" s="344" t="inlineStr">
        <is>
          <t>Итого по разделу «Оборудование»</t>
        </is>
      </c>
      <c r="D32" s="355" t="n"/>
      <c r="E32" s="356" t="n"/>
      <c r="F32" s="357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1">
      <c r="A33" s="355" t="n"/>
      <c r="B33" s="355" t="n"/>
      <c r="C33" s="354" t="inlineStr">
        <is>
          <t>в том числе технологическое оборудование</t>
        </is>
      </c>
      <c r="D33" s="355" t="n"/>
      <c r="E33" s="441" t="n"/>
      <c r="F33" s="357" t="n"/>
      <c r="G33" s="207">
        <f>'Прил.6 Расчет ОБ'!G12</f>
        <v/>
      </c>
      <c r="H33" s="358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5" t="n"/>
      <c r="B34" s="344" t="inlineStr">
        <is>
          <t>Материалы</t>
        </is>
      </c>
      <c r="C34" s="432" t="n"/>
      <c r="D34" s="432" t="n"/>
      <c r="E34" s="432" t="n"/>
      <c r="F34" s="432" t="n"/>
      <c r="G34" s="432" t="n"/>
      <c r="H34" s="433" t="n"/>
      <c r="I34" s="200" t="n"/>
      <c r="J34" s="200" t="n"/>
    </row>
    <row r="35" ht="14.25" customFormat="1" customHeight="1" s="306">
      <c r="A35" s="350" t="n"/>
      <c r="B35" s="349" t="inlineStr">
        <is>
          <t>Основные материалы</t>
        </is>
      </c>
      <c r="C35" s="442" t="n"/>
      <c r="D35" s="442" t="n"/>
      <c r="E35" s="442" t="n"/>
      <c r="F35" s="442" t="n"/>
      <c r="G35" s="442" t="n"/>
      <c r="H35" s="443" t="n"/>
      <c r="I35" s="215" t="n"/>
      <c r="J35" s="215" t="n"/>
    </row>
    <row r="36" ht="25.5" customFormat="1" customHeight="1" s="306">
      <c r="A36" s="355" t="n">
        <v>8</v>
      </c>
      <c r="B36" s="355" t="inlineStr">
        <is>
          <t>БЦ.91.211</t>
        </is>
      </c>
      <c r="C36" s="262" t="inlineStr">
        <is>
          <t>Муфта соединительная 330 кВ сечением 2000 мм2</t>
        </is>
      </c>
      <c r="D36" s="355" t="inlineStr">
        <is>
          <t>шт</t>
        </is>
      </c>
      <c r="E36" s="441" t="n">
        <v>6</v>
      </c>
      <c r="F36" s="357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6">
      <c r="A37" s="366" t="n"/>
      <c r="B37" s="217" t="n"/>
      <c r="C37" s="283" t="inlineStr">
        <is>
          <t>Итого основные материалы</t>
        </is>
      </c>
      <c r="D37" s="366" t="n"/>
      <c r="E37" s="444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5" t="n">
        <v>9</v>
      </c>
      <c r="B38" s="274" t="inlineStr">
        <is>
          <t>01.7.07.12-0022</t>
        </is>
      </c>
      <c r="C38" s="354" t="inlineStr">
        <is>
          <t>Пленка полиэтиленовая, толщина 0,2-0,5 мм</t>
        </is>
      </c>
      <c r="D38" s="355" t="inlineStr">
        <is>
          <t>м2</t>
        </is>
      </c>
      <c r="E38" s="441" t="n">
        <v>153.3</v>
      </c>
      <c r="F38" s="357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5" t="n">
        <v>10</v>
      </c>
      <c r="B39" s="274" t="inlineStr">
        <is>
          <t>01.3.02.01-0002</t>
        </is>
      </c>
      <c r="C39" s="354" t="inlineStr">
        <is>
          <t>Азот газообразный технический</t>
        </is>
      </c>
      <c r="D39" s="355" t="inlineStr">
        <is>
          <t>м3</t>
        </is>
      </c>
      <c r="E39" s="441" t="n">
        <v>261</v>
      </c>
      <c r="F39" s="357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6">
      <c r="A40" s="355" t="n">
        <v>11</v>
      </c>
      <c r="B40" s="274" t="inlineStr">
        <is>
          <t>10.3.02.03-0011</t>
        </is>
      </c>
      <c r="C40" s="354" t="inlineStr">
        <is>
          <t>Припои оловянно-свинцовые бессурьмянистые, марка ПОС30</t>
        </is>
      </c>
      <c r="D40" s="355" t="inlineStr">
        <is>
          <t>т</t>
        </is>
      </c>
      <c r="E40" s="441" t="n">
        <v>0.018</v>
      </c>
      <c r="F40" s="357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6">
      <c r="A41" s="355" t="n">
        <v>12</v>
      </c>
      <c r="B41" s="274" t="inlineStr">
        <is>
          <t>01.7.20.08-0102</t>
        </is>
      </c>
      <c r="C41" s="354" t="inlineStr">
        <is>
          <t>Миткаль суровый</t>
        </is>
      </c>
      <c r="D41" s="355" t="inlineStr">
        <is>
          <t>10 м</t>
        </is>
      </c>
      <c r="E41" s="441" t="n">
        <v>15</v>
      </c>
      <c r="F41" s="357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5" t="n">
        <v>13</v>
      </c>
      <c r="B42" s="274" t="inlineStr">
        <is>
          <t>01.7.03.04-0001</t>
        </is>
      </c>
      <c r="C42" s="354" t="inlineStr">
        <is>
          <t>Электроэнергия</t>
        </is>
      </c>
      <c r="D42" s="355" t="inlineStr">
        <is>
          <t>кВт-ч</t>
        </is>
      </c>
      <c r="E42" s="441" t="n">
        <v>2081.67</v>
      </c>
      <c r="F42" s="357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6">
      <c r="A43" s="355" t="n">
        <v>14</v>
      </c>
      <c r="B43" s="274" t="inlineStr">
        <is>
          <t>01.7.11.07-0034</t>
        </is>
      </c>
      <c r="C43" s="354" t="inlineStr">
        <is>
          <t>Электроды сварочные Э42А, диаметр 4 мм</t>
        </is>
      </c>
      <c r="D43" s="355" t="inlineStr">
        <is>
          <t>кг</t>
        </is>
      </c>
      <c r="E43" s="441" t="n">
        <v>55.8</v>
      </c>
      <c r="F43" s="357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6">
      <c r="A44" s="355" t="n">
        <v>15</v>
      </c>
      <c r="B44" s="274" t="inlineStr">
        <is>
          <t>01.7.14.07-0071</t>
        </is>
      </c>
      <c r="C44" s="354" t="inlineStr">
        <is>
          <t>Пластикат листовой</t>
        </is>
      </c>
      <c r="D44" s="355" t="inlineStr">
        <is>
          <t>т</t>
        </is>
      </c>
      <c r="E44" s="441" t="n">
        <v>0.03</v>
      </c>
      <c r="F44" s="357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5" t="n">
        <v>16</v>
      </c>
      <c r="B45" s="274" t="inlineStr">
        <is>
          <t>01.3.01.01-0001</t>
        </is>
      </c>
      <c r="C45" s="354" t="inlineStr">
        <is>
          <t>Бензин авиационный Б-70</t>
        </is>
      </c>
      <c r="D45" s="355" t="inlineStr">
        <is>
          <t>т</t>
        </is>
      </c>
      <c r="E45" s="441" t="n">
        <v>0.09</v>
      </c>
      <c r="F45" s="357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6">
      <c r="A46" s="355" t="n">
        <v>17</v>
      </c>
      <c r="B46" s="274" t="inlineStr">
        <is>
          <t>11.1.03.05-0085</t>
        </is>
      </c>
      <c r="C46" s="354" t="inlineStr">
        <is>
          <t>Доска необрезная, хвойных пород, длина 4-6,5 м, все ширины, толщина 44 мм и более, сорт III</t>
        </is>
      </c>
      <c r="D46" s="355" t="inlineStr">
        <is>
          <t>м3</t>
        </is>
      </c>
      <c r="E46" s="441" t="n">
        <v>0.42</v>
      </c>
      <c r="F46" s="357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6">
      <c r="A47" s="355" t="n">
        <v>18</v>
      </c>
      <c r="B47" s="274" t="inlineStr">
        <is>
          <t>01.7.20.08-0021</t>
        </is>
      </c>
      <c r="C47" s="354" t="inlineStr">
        <is>
          <t>Брезент</t>
        </is>
      </c>
      <c r="D47" s="355" t="inlineStr">
        <is>
          <t>м2</t>
        </is>
      </c>
      <c r="E47" s="441" t="n">
        <v>6</v>
      </c>
      <c r="F47" s="357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5" t="n">
        <v>19</v>
      </c>
      <c r="B48" s="274" t="inlineStr">
        <is>
          <t>01.1.02.02-0022</t>
        </is>
      </c>
      <c r="C48" s="354" t="inlineStr">
        <is>
          <t>Бумага асбестовая электроизоляционная БЭ, толщина 0,2 мм</t>
        </is>
      </c>
      <c r="D48" s="355" t="inlineStr">
        <is>
          <t>т</t>
        </is>
      </c>
      <c r="E48" s="441" t="n">
        <v>0.012</v>
      </c>
      <c r="F48" s="357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5" t="n">
        <v>20</v>
      </c>
      <c r="B49" s="274" t="inlineStr">
        <is>
          <t>10.2.02.08-0001</t>
        </is>
      </c>
      <c r="C49" s="354" t="inlineStr">
        <is>
          <t>Проволока медная, круглая, мягкая, электротехническая, диаметр 1,0-3,0 мм и выше</t>
        </is>
      </c>
      <c r="D49" s="355" t="inlineStr">
        <is>
          <t>т</t>
        </is>
      </c>
      <c r="E49" s="441" t="n">
        <v>0.0018</v>
      </c>
      <c r="F49" s="357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6">
      <c r="A50" s="355" t="n">
        <v>21</v>
      </c>
      <c r="B50" s="274" t="inlineStr">
        <is>
          <t>01.3.01.07-0009</t>
        </is>
      </c>
      <c r="C50" s="354" t="inlineStr">
        <is>
          <t>Спирт этиловый ректификованный технический, сорт I</t>
        </is>
      </c>
      <c r="D50" s="355" t="inlineStr">
        <is>
          <t>кг</t>
        </is>
      </c>
      <c r="E50" s="441" t="n">
        <v>1.44</v>
      </c>
      <c r="F50" s="357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6">
      <c r="A51" s="355" t="n">
        <v>22</v>
      </c>
      <c r="B51" s="274" t="inlineStr">
        <is>
          <t>01.7.06.05-0041</t>
        </is>
      </c>
      <c r="C51" s="354" t="inlineStr">
        <is>
          <t>Лента изоляционная прорезиненная односторонняя, ширина 20 мм, толщина 0,25-0,35 мм</t>
        </is>
      </c>
      <c r="D51" s="355" t="inlineStr">
        <is>
          <t>кг</t>
        </is>
      </c>
      <c r="E51" s="441" t="n">
        <v>1.2</v>
      </c>
      <c r="F51" s="357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66" t="n"/>
      <c r="B52" s="366" t="n"/>
      <c r="C52" s="283" t="inlineStr">
        <is>
          <t>Итого прочие материалы</t>
        </is>
      </c>
      <c r="D52" s="366" t="n"/>
      <c r="E52" s="444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5" t="n"/>
      <c r="B53" s="355" t="n"/>
      <c r="C53" s="344" t="inlineStr">
        <is>
          <t>Итого по разделу «Материалы»</t>
        </is>
      </c>
      <c r="D53" s="355" t="n"/>
      <c r="E53" s="356" t="n"/>
      <c r="F53" s="357" t="n"/>
      <c r="G53" s="207">
        <f>G37+G52</f>
        <v/>
      </c>
      <c r="H53" s="358">
        <f>G53/$G$53</f>
        <v/>
      </c>
      <c r="I53" s="207" t="n"/>
      <c r="J53" s="207">
        <f>J37+J52</f>
        <v/>
      </c>
    </row>
    <row r="54" ht="14.25" customFormat="1" customHeight="1" s="306">
      <c r="A54" s="355" t="n"/>
      <c r="B54" s="355" t="n"/>
      <c r="C54" s="354" t="inlineStr">
        <is>
          <t>ИТОГО ПО РМ</t>
        </is>
      </c>
      <c r="D54" s="355" t="n"/>
      <c r="E54" s="356" t="n"/>
      <c r="F54" s="357" t="n"/>
      <c r="G54" s="207">
        <f>G15+G27+G53</f>
        <v/>
      </c>
      <c r="H54" s="358" t="n"/>
      <c r="I54" s="207" t="n"/>
      <c r="J54" s="207">
        <f>J15+J27+J53</f>
        <v/>
      </c>
    </row>
    <row r="55" ht="14.25" customFormat="1" customHeight="1" s="306">
      <c r="A55" s="355" t="n"/>
      <c r="B55" s="355" t="n"/>
      <c r="C55" s="354" t="inlineStr">
        <is>
          <t>Накладные расходы</t>
        </is>
      </c>
      <c r="D55" s="203">
        <f>ROUND(G55/(G$17+$G$15),2)</f>
        <v/>
      </c>
      <c r="E55" s="356" t="n"/>
      <c r="F55" s="357" t="n"/>
      <c r="G55" s="207" t="n">
        <v>16619.82</v>
      </c>
      <c r="H55" s="358" t="n"/>
      <c r="I55" s="207" t="n"/>
      <c r="J55" s="207">
        <f>ROUND(D55*(J15+J17),2)</f>
        <v/>
      </c>
    </row>
    <row r="56" ht="14.25" customFormat="1" customHeight="1" s="306">
      <c r="A56" s="355" t="n"/>
      <c r="B56" s="355" t="n"/>
      <c r="C56" s="354" t="inlineStr">
        <is>
          <t>Сметная прибыль</t>
        </is>
      </c>
      <c r="D56" s="203">
        <f>ROUND(G56/(G$15+G$17),2)</f>
        <v/>
      </c>
      <c r="E56" s="356" t="n"/>
      <c r="F56" s="357" t="n"/>
      <c r="G56" s="207" t="n">
        <v>8738.26</v>
      </c>
      <c r="H56" s="358" t="n"/>
      <c r="I56" s="207" t="n"/>
      <c r="J56" s="207">
        <f>ROUND(D56*(J15+J17),2)</f>
        <v/>
      </c>
    </row>
    <row r="57" ht="14.25" customFormat="1" customHeight="1" s="306">
      <c r="A57" s="355" t="n"/>
      <c r="B57" s="355" t="n"/>
      <c r="C57" s="354" t="inlineStr">
        <is>
          <t>Итого СМР (с НР и СП)</t>
        </is>
      </c>
      <c r="D57" s="355" t="n"/>
      <c r="E57" s="356" t="n"/>
      <c r="F57" s="357" t="n"/>
      <c r="G57" s="207">
        <f>G15+G27+G53+G55+G56</f>
        <v/>
      </c>
      <c r="H57" s="358" t="n"/>
      <c r="I57" s="207" t="n"/>
      <c r="J57" s="207">
        <f>J15+J27+J53+J55+J56</f>
        <v/>
      </c>
    </row>
    <row r="58" ht="14.25" customFormat="1" customHeight="1" s="306">
      <c r="A58" s="355" t="n"/>
      <c r="B58" s="355" t="n"/>
      <c r="C58" s="354" t="inlineStr">
        <is>
          <t>ВСЕГО СМР + ОБОРУДОВАНИЕ</t>
        </is>
      </c>
      <c r="D58" s="355" t="n"/>
      <c r="E58" s="356" t="n"/>
      <c r="F58" s="357" t="n"/>
      <c r="G58" s="207">
        <f>G57+G32</f>
        <v/>
      </c>
      <c r="H58" s="358" t="n"/>
      <c r="I58" s="207" t="n"/>
      <c r="J58" s="207">
        <f>J57+J32</f>
        <v/>
      </c>
    </row>
    <row r="59" ht="34.5" customFormat="1" customHeight="1" s="306">
      <c r="A59" s="355" t="n"/>
      <c r="B59" s="355" t="n"/>
      <c r="C59" s="354" t="inlineStr">
        <is>
          <t>ИТОГО ПОКАЗАТЕЛЬ НА ЕД. ИЗМ.</t>
        </is>
      </c>
      <c r="D59" s="355" t="inlineStr">
        <is>
          <t>1 ед</t>
        </is>
      </c>
      <c r="E59" s="441" t="n">
        <v>1</v>
      </c>
      <c r="F59" s="357" t="n"/>
      <c r="G59" s="207">
        <f>G58/E59</f>
        <v/>
      </c>
      <c r="H59" s="358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68" t="inlineStr">
        <is>
          <t>Приложение №6</t>
        </is>
      </c>
    </row>
    <row r="2" ht="21.75" customHeight="1" s="321">
      <c r="A2" s="368" t="n"/>
      <c r="B2" s="368" t="n"/>
      <c r="C2" s="368" t="n"/>
      <c r="D2" s="368" t="n"/>
      <c r="E2" s="368" t="n"/>
      <c r="F2" s="368" t="n"/>
      <c r="G2" s="368" t="n"/>
    </row>
    <row r="3">
      <c r="A3" s="326" t="inlineStr">
        <is>
          <t>Расчет стоимости оборудования</t>
        </is>
      </c>
    </row>
    <row r="4" ht="25.5" customHeight="1" s="321">
      <c r="A4" s="329" t="inlineStr">
        <is>
          <t>Наименование разрабатываемого показателя УНЦ — Муфта соединительная 330 кВ сечением 2000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1">
      <c r="A6" s="373" t="inlineStr">
        <is>
          <t>№ пп.</t>
        </is>
      </c>
      <c r="B6" s="373" t="inlineStr">
        <is>
          <t>Код ресурса</t>
        </is>
      </c>
      <c r="C6" s="373" t="inlineStr">
        <is>
          <t>Наименование</t>
        </is>
      </c>
      <c r="D6" s="373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321">
      <c r="A9" s="245" t="n"/>
      <c r="B9" s="354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21">
      <c r="A10" s="355" t="n"/>
      <c r="B10" s="344" t="n"/>
      <c r="C10" s="354" t="inlineStr">
        <is>
          <t>ИТОГО ИНЖЕНЕРНОЕ ОБОРУДОВАНИЕ</t>
        </is>
      </c>
      <c r="D10" s="344" t="n"/>
      <c r="E10" s="148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21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207" t="n">
        <v>0</v>
      </c>
    </row>
    <row r="13" ht="19.5" customHeight="1" s="321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9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>
      <c r="A9" s="435" t="n"/>
      <c r="B9" s="435" t="n"/>
      <c r="C9" s="435" t="n"/>
      <c r="D9" s="435" t="n"/>
    </row>
    <row r="10" ht="15.75" customHeight="1" s="321">
      <c r="A10" s="341" t="n">
        <v>1</v>
      </c>
      <c r="B10" s="341" t="n">
        <v>2</v>
      </c>
      <c r="C10" s="341" t="n">
        <v>3</v>
      </c>
      <c r="D10" s="341" t="n">
        <v>4</v>
      </c>
    </row>
    <row r="11" ht="31.5" customHeight="1" s="321">
      <c r="A11" s="341" t="inlineStr">
        <is>
          <t>К2-18-7</t>
        </is>
      </c>
      <c r="B11" s="341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1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36" t="inlineStr">
        <is>
          <t>Приложение № 10</t>
        </is>
      </c>
    </row>
    <row r="5" ht="18.75" customHeight="1" s="321">
      <c r="B5" s="172" t="n"/>
    </row>
    <row r="6" ht="15.75" customHeight="1" s="321">
      <c r="B6" s="337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321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321">
      <c r="B10" s="341" t="n">
        <v>1</v>
      </c>
      <c r="C10" s="341" t="n">
        <v>2</v>
      </c>
      <c r="D10" s="341" t="n">
        <v>3</v>
      </c>
    </row>
    <row r="11" ht="45" customHeight="1" s="321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29.25" customHeight="1" s="321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10.77</v>
      </c>
    </row>
    <row r="13" ht="29.25" customHeight="1" s="321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4.39</v>
      </c>
    </row>
    <row r="14" ht="30.75" customHeight="1" s="321">
      <c r="B14" s="34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1" t="n">
        <v>6.26</v>
      </c>
    </row>
    <row r="15" ht="89.25" customHeight="1" s="321">
      <c r="B15" s="341" t="inlineStr">
        <is>
          <t>Временные здания и сооружения</t>
        </is>
      </c>
      <c r="C15" s="3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8.2" customHeight="1" s="321">
      <c r="B17" s="341" t="inlineStr">
        <is>
          <t>Пусконаладочные работы*</t>
        </is>
      </c>
      <c r="C17" s="341" t="n"/>
      <c r="D17" s="175" t="inlineStr">
        <is>
          <t>Расчет</t>
        </is>
      </c>
    </row>
    <row r="18" ht="31.5" customHeight="1" s="321">
      <c r="B18" s="341" t="inlineStr">
        <is>
          <t>Строительный контроль</t>
        </is>
      </c>
      <c r="C18" s="341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1">
      <c r="B19" s="341" t="inlineStr">
        <is>
          <t>Авторский надзор - 0,2%</t>
        </is>
      </c>
      <c r="C19" s="341" t="inlineStr">
        <is>
          <t>Приказ от 4.08.2020 № 421/пр п.173</t>
        </is>
      </c>
      <c r="D19" s="175" t="n">
        <v>0.002</v>
      </c>
    </row>
    <row r="20" ht="24" customHeight="1" s="321">
      <c r="B20" s="341" t="inlineStr">
        <is>
          <t>Непредвиденные расходы</t>
        </is>
      </c>
      <c r="C20" s="341" t="inlineStr">
        <is>
          <t>Приказ от 4.08.2020 № 421/пр п.179</t>
        </is>
      </c>
      <c r="D20" s="175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6">
      <c r="B26" s="305" t="inlineStr">
        <is>
          <t>Составил ______________________    А.Р. Маркова</t>
        </is>
      </c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37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419" t="inlineStr">
        <is>
          <t>№ пп.</t>
        </is>
      </c>
      <c r="B5" s="419" t="inlineStr">
        <is>
          <t>Наименование элемента</t>
        </is>
      </c>
      <c r="C5" s="419" t="inlineStr">
        <is>
          <t>Обозначение</t>
        </is>
      </c>
      <c r="D5" s="419" t="inlineStr">
        <is>
          <t>Формула</t>
        </is>
      </c>
      <c r="E5" s="419" t="inlineStr">
        <is>
          <t>Величина элемента</t>
        </is>
      </c>
      <c r="F5" s="419" t="inlineStr">
        <is>
          <t>Наименования обосновывающих документов</t>
        </is>
      </c>
      <c r="G5" s="323" t="n"/>
    </row>
    <row r="6" ht="15.75" customHeight="1" s="321">
      <c r="A6" s="419" t="n">
        <v>1</v>
      </c>
      <c r="B6" s="419" t="n">
        <v>2</v>
      </c>
      <c r="C6" s="419" t="n">
        <v>3</v>
      </c>
      <c r="D6" s="419" t="n">
        <v>4</v>
      </c>
      <c r="E6" s="419" t="n">
        <v>5</v>
      </c>
      <c r="F6" s="419" t="n">
        <v>6</v>
      </c>
      <c r="G6" s="323" t="n"/>
    </row>
    <row r="7" ht="110.25" customHeight="1" s="321">
      <c r="A7" s="420" t="inlineStr">
        <is>
          <t>1.1</t>
        </is>
      </c>
      <c r="B7" s="4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2" t="inlineStr">
        <is>
          <t>С1ср</t>
        </is>
      </c>
      <c r="D7" s="422" t="inlineStr">
        <is>
          <t>-</t>
        </is>
      </c>
      <c r="E7" s="423" t="n">
        <v>47872.94</v>
      </c>
      <c r="F7" s="4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420" t="inlineStr">
        <is>
          <t>1.2</t>
        </is>
      </c>
      <c r="B8" s="421" t="inlineStr">
        <is>
          <t>Среднегодовое нормативное число часов работы одного рабочего в месяц, часы (ч.)</t>
        </is>
      </c>
      <c r="C8" s="422" t="inlineStr">
        <is>
          <t>tср</t>
        </is>
      </c>
      <c r="D8" s="422" t="inlineStr">
        <is>
          <t>1973ч/12мес.</t>
        </is>
      </c>
      <c r="E8" s="424">
        <f>1973/12</f>
        <v/>
      </c>
      <c r="F8" s="421" t="inlineStr">
        <is>
          <t>Производственный календарь 2023 год
(40-часов.неделя)</t>
        </is>
      </c>
      <c r="G8" s="325" t="n"/>
    </row>
    <row r="9" ht="15.75" customHeight="1" s="321">
      <c r="A9" s="420" t="inlineStr">
        <is>
          <t>1.3</t>
        </is>
      </c>
      <c r="B9" s="421" t="inlineStr">
        <is>
          <t>Коэффициент увеличения</t>
        </is>
      </c>
      <c r="C9" s="422" t="inlineStr">
        <is>
          <t>Кув</t>
        </is>
      </c>
      <c r="D9" s="422" t="inlineStr">
        <is>
          <t>-</t>
        </is>
      </c>
      <c r="E9" s="424" t="n">
        <v>1</v>
      </c>
      <c r="F9" s="421" t="n"/>
      <c r="G9" s="325" t="n"/>
    </row>
    <row r="10" ht="15.75" customHeight="1" s="321">
      <c r="A10" s="420" t="inlineStr">
        <is>
          <t>1.4</t>
        </is>
      </c>
      <c r="B10" s="421" t="inlineStr">
        <is>
          <t>Средний разряд работ</t>
        </is>
      </c>
      <c r="C10" s="422" t="n"/>
      <c r="D10" s="422" t="n"/>
      <c r="E10" s="445" t="n">
        <v>4</v>
      </c>
      <c r="F10" s="421" t="inlineStr">
        <is>
          <t>РТМ</t>
        </is>
      </c>
      <c r="G10" s="325" t="n"/>
    </row>
    <row r="11" ht="78.75" customHeight="1" s="321">
      <c r="A11" s="420" t="inlineStr">
        <is>
          <t>1.5</t>
        </is>
      </c>
      <c r="B11" s="421" t="inlineStr">
        <is>
          <t>Тарифный коэффициент среднего разряда работ</t>
        </is>
      </c>
      <c r="C11" s="422" t="inlineStr">
        <is>
          <t>КТ</t>
        </is>
      </c>
      <c r="D11" s="422" t="inlineStr">
        <is>
          <t>-</t>
        </is>
      </c>
      <c r="E11" s="446" t="n">
        <v>1.34</v>
      </c>
      <c r="F11" s="4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420" t="inlineStr">
        <is>
          <t>1.6</t>
        </is>
      </c>
      <c r="B12" s="427" t="inlineStr">
        <is>
          <t>Коэффициент инфляции, определяемый поквартально</t>
        </is>
      </c>
      <c r="C12" s="422" t="inlineStr">
        <is>
          <t>Кинф</t>
        </is>
      </c>
      <c r="D12" s="422" t="inlineStr">
        <is>
          <t>-</t>
        </is>
      </c>
      <c r="E12" s="447" t="n">
        <v>1.139</v>
      </c>
      <c r="F12" s="4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20" t="inlineStr">
        <is>
          <t>1.7</t>
        </is>
      </c>
      <c r="B13" s="430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31">
        <f>((E7*E9/E8)*E11)*E12</f>
        <v/>
      </c>
      <c r="F13" s="4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2025-01-24T12:07:03Z</dcterms:modified>
  <cp:lastModifiedBy>user1</cp:lastModifiedBy>
</cp:coreProperties>
</file>