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330 кВ (с медной жилой) сечение жилы 2500 мм2</t>
        </is>
      </c>
    </row>
    <row r="8" ht="31.5" customHeight="1" s="319">
      <c r="B8" s="353" t="inlineStr">
        <is>
          <t>Сопоставимый уровень цен: 2 кв. 2017г.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КВЛ 330 кВ Ленинградская АЭС -2-Пулковская-Южная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330кВ 1х2500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16" t="n">
        <v>109051.83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D18*3.9%+(D18*3.9%+D18)*2.1%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2 кв. 2017г.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1" t="n"/>
      <c r="L9" s="321" t="n"/>
    </row>
    <row r="10" ht="15.75" customHeight="1" s="319">
      <c r="A10" s="321" t="n"/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2017г., тыс. руб.</t>
        </is>
      </c>
      <c r="G10" s="434" t="n"/>
      <c r="H10" s="434" t="n"/>
      <c r="I10" s="434" t="n"/>
      <c r="J10" s="435" t="n"/>
      <c r="K10" s="321" t="n"/>
      <c r="L10" s="321" t="n"/>
    </row>
    <row r="11" ht="31.5" customHeight="1" s="319">
      <c r="A11" s="321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1" t="n"/>
      <c r="L11" s="321" t="n"/>
    </row>
    <row r="12" ht="75" customHeight="1" s="319">
      <c r="A12" s="321" t="n"/>
      <c r="B12" s="322" t="n">
        <v>1</v>
      </c>
      <c r="C12" s="338" t="inlineStr">
        <is>
          <t>Кабель медный 330кВ 1х2500</t>
        </is>
      </c>
      <c r="D12" s="309" t="inlineStr">
        <is>
          <t>02-04-02</t>
        </is>
      </c>
      <c r="E12" s="356" t="inlineStr">
        <is>
          <t xml:space="preserve">Приобретение и монтаж кабеля 330кВ КВЛ ЛАЭС-Пулковская (Лен.обл., Ломоносовский р-н)
</t>
        </is>
      </c>
      <c r="F12" s="311" t="n"/>
      <c r="G12" s="312">
        <f>109051834.38/1000</f>
        <v/>
      </c>
      <c r="H12" s="311" t="n"/>
      <c r="I12" s="311" t="n"/>
      <c r="J12" s="313">
        <f>SUM(F12:I12)</f>
        <v/>
      </c>
      <c r="K12" s="321" t="n"/>
      <c r="L12" s="321" t="n"/>
    </row>
    <row r="13" ht="15" customHeight="1" s="319">
      <c r="A13" s="321" t="n"/>
      <c r="B13" s="355" t="inlineStr">
        <is>
          <t>Всего по объекту:</t>
        </is>
      </c>
      <c r="C13" s="434" t="n"/>
      <c r="D13" s="434" t="n"/>
      <c r="E13" s="435" t="n"/>
      <c r="F13" s="315" t="n"/>
      <c r="G13" s="315">
        <f>SUM(G12:G12)</f>
        <v/>
      </c>
      <c r="H13" s="315" t="n"/>
      <c r="I13" s="315" t="n"/>
      <c r="J13" s="315">
        <f>SUM(F13:I13)</f>
        <v/>
      </c>
      <c r="K13" s="321" t="n"/>
      <c r="L13" s="321" t="n"/>
    </row>
    <row r="14" ht="15.75" customHeight="1" s="319">
      <c r="A14" s="321" t="n"/>
      <c r="B14" s="355" t="inlineStr">
        <is>
          <t>Всего по объекту в сопоставимом уровне цен 2 кв. 2017 г. :</t>
        </is>
      </c>
      <c r="C14" s="434" t="n"/>
      <c r="D14" s="434" t="n"/>
      <c r="E14" s="435" t="n"/>
      <c r="F14" s="315" t="n"/>
      <c r="G14" s="315">
        <f>G13</f>
        <v/>
      </c>
      <c r="H14" s="315" t="n"/>
      <c r="I14" s="315" t="n"/>
      <c r="J14" s="315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3" t="inlineStr">
        <is>
          <t>Составил ______________________     А.Р. Маркова</t>
        </is>
      </c>
      <c r="D18" s="304" t="n"/>
      <c r="E18" s="304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3" t="n"/>
      <c r="D20" s="304" t="n"/>
      <c r="E20" s="304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3" t="inlineStr">
        <is>
          <t>Проверил ______________________        А.В. Костянецкая</t>
        </is>
      </c>
      <c r="D21" s="304" t="n"/>
      <c r="E21" s="304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13" zoomScaleSheetLayoutView="100" workbookViewId="0">
      <selection activeCell="E38" sqref="E38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9" t="n"/>
      <c r="B5" s="269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57" t="inlineStr">
        <is>
          <t>Наименование разрабатываемого показателя УНЦ -  КЛ 330 кВ (с медной жилой) сечение жилы 2500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7">
      <c r="A12" s="360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5" t="n"/>
      <c r="H12" s="438">
        <f>SUM(H13:H13)</f>
        <v/>
      </c>
    </row>
    <row r="13">
      <c r="A13" s="388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70" t="n">
        <v>1174.8</v>
      </c>
      <c r="G13" s="439" t="n">
        <v>9.619999999999999</v>
      </c>
      <c r="H13" s="260">
        <f>ROUND(F13*G13,2)</f>
        <v/>
      </c>
      <c r="M13" s="440" t="n"/>
    </row>
    <row r="14">
      <c r="A14" s="359" t="inlineStr">
        <is>
          <t>Затраты труда машинистов</t>
        </is>
      </c>
      <c r="B14" s="434" t="n"/>
      <c r="C14" s="434" t="n"/>
      <c r="D14" s="434" t="n"/>
      <c r="E14" s="435" t="n"/>
      <c r="F14" s="360" t="n"/>
      <c r="G14" s="239" t="n"/>
      <c r="H14" s="438">
        <f>H15</f>
        <v/>
      </c>
    </row>
    <row r="15">
      <c r="A15" s="388" t="n">
        <v>2</v>
      </c>
      <c r="B15" s="361" t="n"/>
      <c r="C15" s="276" t="n">
        <v>2</v>
      </c>
      <c r="D15" s="277" t="inlineStr">
        <is>
          <t>Затраты труда машинистов</t>
        </is>
      </c>
      <c r="E15" s="388" t="inlineStr">
        <is>
          <t>чел.-ч</t>
        </is>
      </c>
      <c r="F15" s="388" t="n">
        <v>82.7</v>
      </c>
      <c r="G15" s="260" t="n"/>
      <c r="H15" s="439" t="n">
        <v>969.6</v>
      </c>
    </row>
    <row r="16" customFormat="1" s="297">
      <c r="A16" s="360" t="inlineStr">
        <is>
          <t>Машины и механизмы</t>
        </is>
      </c>
      <c r="B16" s="434" t="n"/>
      <c r="C16" s="434" t="n"/>
      <c r="D16" s="434" t="n"/>
      <c r="E16" s="435" t="n"/>
      <c r="F16" s="360" t="n"/>
      <c r="G16" s="239" t="n"/>
      <c r="H16" s="438">
        <f>SUM(H17:H26)</f>
        <v/>
      </c>
    </row>
    <row r="17" ht="25.5" customHeight="1" s="319">
      <c r="A17" s="388" t="n">
        <v>3</v>
      </c>
      <c r="B17" s="361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7">
      <c r="A18" s="388" t="n">
        <v>4</v>
      </c>
      <c r="B18" s="361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8" t="n">
        <v>5</v>
      </c>
      <c r="B19" s="361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19">
      <c r="A20" s="388" t="n">
        <v>6</v>
      </c>
      <c r="B20" s="361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19">
      <c r="A21" s="388" t="n">
        <v>7</v>
      </c>
      <c r="B21" s="361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8" t="n">
        <v>8</v>
      </c>
      <c r="B22" s="361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8" t="n">
        <v>9</v>
      </c>
      <c r="B23" s="361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8" t="n">
        <v>10</v>
      </c>
      <c r="B24" s="361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8" t="inlineStr">
        <is>
          <t>маш.час</t>
        </is>
      </c>
      <c r="F24" s="388" t="n">
        <v>9.1</v>
      </c>
      <c r="G24" s="279" t="n">
        <v>13.5</v>
      </c>
      <c r="H24" s="260">
        <f>ROUND(F24*G24,2)</f>
        <v/>
      </c>
      <c r="J24" s="285" t="n"/>
    </row>
    <row r="25">
      <c r="A25" s="388" t="n">
        <v>11</v>
      </c>
      <c r="B25" s="361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9.1</v>
      </c>
      <c r="G25" s="279" t="n">
        <v>3.31</v>
      </c>
      <c r="H25" s="260">
        <f>ROUND(F25*G25,2)</f>
        <v/>
      </c>
      <c r="J25" s="285" t="n"/>
    </row>
    <row r="26">
      <c r="A26" s="388" t="n">
        <v>12</v>
      </c>
      <c r="B26" s="361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46.7</v>
      </c>
      <c r="G26" s="279" t="n">
        <v>0.48</v>
      </c>
      <c r="H26" s="260">
        <f>ROUND(F26*G26,2)</f>
        <v/>
      </c>
      <c r="J26" s="285" t="n"/>
    </row>
    <row r="27">
      <c r="A27" s="360" t="inlineStr">
        <is>
          <t>Материалы</t>
        </is>
      </c>
      <c r="B27" s="434" t="n"/>
      <c r="C27" s="434" t="n"/>
      <c r="D27" s="434" t="n"/>
      <c r="E27" s="435" t="n"/>
      <c r="F27" s="360" t="n"/>
      <c r="G27" s="239" t="n"/>
      <c r="H27" s="438">
        <f>SUM(H28:H29)</f>
        <v/>
      </c>
    </row>
    <row r="28">
      <c r="A28" s="290" t="n">
        <v>13</v>
      </c>
      <c r="B28" s="290" t="n"/>
      <c r="C28" s="388" t="inlineStr">
        <is>
          <t>Прайс из СД ОП</t>
        </is>
      </c>
      <c r="D28" s="287" t="inlineStr">
        <is>
          <t>Кабель медный 330кВ 1х2500</t>
        </is>
      </c>
      <c r="E28" s="388" t="inlineStr">
        <is>
          <t>км</t>
        </is>
      </c>
      <c r="F28" s="388" t="n">
        <v>3.3</v>
      </c>
      <c r="G28" s="287" t="n">
        <v>5243032.92</v>
      </c>
      <c r="H28" s="260">
        <f>ROUND(F28*G28,2)</f>
        <v/>
      </c>
    </row>
    <row r="29">
      <c r="A29" s="290" t="n">
        <v>14</v>
      </c>
      <c r="B29" s="361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8" t="inlineStr">
        <is>
          <t>кг</t>
        </is>
      </c>
      <c r="F29" s="388" t="n">
        <v>3.586</v>
      </c>
      <c r="G29" s="260" t="n">
        <v>6.09</v>
      </c>
      <c r="H29" s="260">
        <f>ROUND(F29*G29,2)</f>
        <v/>
      </c>
      <c r="I29" s="263" t="n"/>
      <c r="J29" s="285" t="n"/>
      <c r="K29" s="285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63" sqref="E63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1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50" t="inlineStr">
        <is>
          <t>Наименование разрабатываемого показателя УНЦ — КЛ 330 кВ (с медной жилой) сечение жилы 2500 мм2</t>
        </is>
      </c>
    </row>
    <row r="8">
      <c r="B8" s="363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70" zoomScaleSheetLayoutView="70" workbookViewId="0">
      <selection activeCell="X24" sqref="X2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1" t="inlineStr">
        <is>
          <t>Расчет стоимости СМР и оборудования</t>
        </is>
      </c>
    </row>
    <row r="5" ht="12.75" customFormat="1" customHeight="1" s="303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330 кВ (с медной жилой) сечение жилы 2500 мм2</t>
        </is>
      </c>
    </row>
    <row r="7" ht="12.75" customFormat="1" customHeight="1" s="303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3">
      <c r="A8" s="344" t="n"/>
    </row>
    <row r="9" ht="27" customHeight="1" s="319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5" t="n"/>
      <c r="K9" s="304" t="n"/>
      <c r="L9" s="304" t="n"/>
      <c r="M9" s="304" t="n"/>
      <c r="N9" s="304" t="n"/>
    </row>
    <row r="10" ht="28.5" customHeight="1" s="319">
      <c r="A10" s="437" t="n"/>
      <c r="B10" s="437" t="n"/>
      <c r="C10" s="437" t="n"/>
      <c r="D10" s="437" t="n"/>
      <c r="E10" s="437" t="n"/>
      <c r="F10" s="370" t="inlineStr">
        <is>
          <t>на ед. изм.</t>
        </is>
      </c>
      <c r="G10" s="370" t="inlineStr">
        <is>
          <t>общая</t>
        </is>
      </c>
      <c r="H10" s="437" t="n"/>
      <c r="I10" s="370" t="inlineStr">
        <is>
          <t>на ед. изм.</t>
        </is>
      </c>
      <c r="J10" s="370" t="inlineStr">
        <is>
          <t>общая</t>
        </is>
      </c>
      <c r="K10" s="304" t="n"/>
      <c r="L10" s="304" t="n"/>
      <c r="M10" s="304" t="n"/>
      <c r="N10" s="304" t="n"/>
    </row>
    <row r="11" s="319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4" t="n"/>
      <c r="L11" s="304" t="n"/>
      <c r="M11" s="304" t="n"/>
      <c r="N11" s="304" t="n"/>
    </row>
    <row r="12">
      <c r="A12" s="370" t="n"/>
      <c r="B12" s="359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70" t="n">
        <v>1</v>
      </c>
      <c r="B13" s="273" t="inlineStr">
        <is>
          <t>1-4-0</t>
        </is>
      </c>
      <c r="C13" s="369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70" t="n"/>
      <c r="B14" s="370" t="n"/>
      <c r="C14" s="359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3" t="n">
        <v>1</v>
      </c>
      <c r="I14" s="200" t="n"/>
      <c r="J14" s="207">
        <f>SUM(J13:J13)</f>
        <v/>
      </c>
    </row>
    <row r="15" ht="14.25" customFormat="1" customHeight="1" s="304">
      <c r="A15" s="370" t="n"/>
      <c r="B15" s="369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4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2" t="n">
        <v>82.7</v>
      </c>
      <c r="F16" s="207">
        <f>G16/E16</f>
        <v/>
      </c>
      <c r="G16" s="207">
        <f>Прил.3!H14</f>
        <v/>
      </c>
      <c r="H16" s="37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70" t="n"/>
      <c r="B17" s="359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4">
      <c r="A18" s="370" t="n"/>
      <c r="B18" s="369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4">
      <c r="A19" s="370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70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2" t="n"/>
      <c r="F21" s="207" t="n"/>
      <c r="G21" s="207">
        <f>SUM(G19:G20)</f>
        <v/>
      </c>
      <c r="H21" s="373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70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8" t="inlineStr">
        <is>
          <t>маш.час</t>
        </is>
      </c>
      <c r="E22" s="443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70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443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70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443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70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443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70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443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70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8" t="inlineStr">
        <is>
          <t>маш.час</t>
        </is>
      </c>
      <c r="E27" s="443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70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8" t="inlineStr">
        <is>
          <t>маш.час</t>
        </is>
      </c>
      <c r="E28" s="443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70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443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70" t="n"/>
      <c r="B30" s="370" t="n"/>
      <c r="C30" s="369" t="inlineStr">
        <is>
          <t>Итого прочие машины и механизмы</t>
        </is>
      </c>
      <c r="D30" s="370" t="n"/>
      <c r="E30" s="37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70" t="n"/>
      <c r="B32" s="359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70" t="n"/>
      <c r="B33" s="369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4" t="n"/>
      <c r="L33" s="304" t="n"/>
    </row>
    <row r="34">
      <c r="A34" s="370" t="n"/>
      <c r="B34" s="370" t="n"/>
      <c r="C34" s="369" t="inlineStr">
        <is>
          <t>Итого основное оборудование</t>
        </is>
      </c>
      <c r="D34" s="370" t="n"/>
      <c r="E34" s="444" t="n"/>
      <c r="F34" s="372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70" t="n"/>
      <c r="B35" s="370" t="n"/>
      <c r="C35" s="369" t="inlineStr">
        <is>
          <t>Итого прочее оборудование</t>
        </is>
      </c>
      <c r="D35" s="370" t="n"/>
      <c r="E35" s="442" t="n"/>
      <c r="F35" s="372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70" t="n"/>
      <c r="B36" s="370" t="n"/>
      <c r="C36" s="359" t="inlineStr">
        <is>
          <t>Итого по разделу «Оборудование»</t>
        </is>
      </c>
      <c r="D36" s="370" t="n"/>
      <c r="E36" s="371" t="n"/>
      <c r="F36" s="372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19">
      <c r="A37" s="370" t="n"/>
      <c r="B37" s="370" t="n"/>
      <c r="C37" s="369" t="inlineStr">
        <is>
          <t>в том числе технологическое оборудование</t>
        </is>
      </c>
      <c r="D37" s="370" t="n"/>
      <c r="E37" s="444" t="n"/>
      <c r="F37" s="372" t="n"/>
      <c r="G37" s="207">
        <f>'Прил.6 Расчет ОБ'!G12</f>
        <v/>
      </c>
      <c r="H37" s="373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70" t="n"/>
      <c r="B38" s="359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4">
      <c r="A39" s="365" t="n"/>
      <c r="B39" s="364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4">
      <c r="A40" s="370" t="n">
        <v>13</v>
      </c>
      <c r="B40" s="370" t="inlineStr">
        <is>
          <t>БЦ.83.737</t>
        </is>
      </c>
      <c r="C40" s="277" t="inlineStr">
        <is>
          <t>Кабель медный 330кВ 1х2500</t>
        </is>
      </c>
      <c r="D40" s="370" t="inlineStr">
        <is>
          <t>км</t>
        </is>
      </c>
      <c r="E40" s="444">
        <f>1*3.3</f>
        <v/>
      </c>
      <c r="F40" s="372">
        <f>ROUND(I40/Прил.10!$D$13,2)</f>
        <v/>
      </c>
      <c r="G40" s="207">
        <f>ROUND(E40*F40,2)</f>
        <v/>
      </c>
      <c r="H40" s="209">
        <f>G40/$G$44</f>
        <v/>
      </c>
      <c r="I40" s="207" t="n">
        <v>31020100.44</v>
      </c>
      <c r="J40" s="207">
        <f>ROUND(I40*E40,2)</f>
        <v/>
      </c>
    </row>
    <row r="41" ht="14.25" customFormat="1" customHeight="1" s="304">
      <c r="A41" s="381" t="n"/>
      <c r="B41" s="217" t="n"/>
      <c r="C41" s="218" t="inlineStr">
        <is>
          <t>Итого основные материалы</t>
        </is>
      </c>
      <c r="D41" s="381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70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8" t="inlineStr">
        <is>
          <t>кг</t>
        </is>
      </c>
      <c r="E42" s="443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70" t="n"/>
      <c r="B43" s="370" t="n"/>
      <c r="C43" s="369" t="inlineStr">
        <is>
          <t>Итого прочие материалы</t>
        </is>
      </c>
      <c r="D43" s="370" t="n"/>
      <c r="E43" s="444" t="n"/>
      <c r="F43" s="37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70" t="n"/>
      <c r="B44" s="370" t="n"/>
      <c r="C44" s="359" t="inlineStr">
        <is>
          <t>Итого по разделу «Материалы»</t>
        </is>
      </c>
      <c r="D44" s="370" t="n"/>
      <c r="E44" s="371" t="n"/>
      <c r="F44" s="372" t="n"/>
      <c r="G44" s="207">
        <f>G41+G43</f>
        <v/>
      </c>
      <c r="H44" s="373">
        <f>G44/$G$44</f>
        <v/>
      </c>
      <c r="I44" s="207" t="n"/>
      <c r="J44" s="207">
        <f>J41+J43</f>
        <v/>
      </c>
    </row>
    <row r="45" ht="14.25" customFormat="1" customHeight="1" s="304">
      <c r="A45" s="370" t="n"/>
      <c r="B45" s="370" t="n"/>
      <c r="C45" s="369" t="inlineStr">
        <is>
          <t>ИТОГО ПО РМ</t>
        </is>
      </c>
      <c r="D45" s="370" t="n"/>
      <c r="E45" s="371" t="n"/>
      <c r="F45" s="372" t="n"/>
      <c r="G45" s="207">
        <f>G14+G31+G44</f>
        <v/>
      </c>
      <c r="H45" s="373" t="n"/>
      <c r="I45" s="207" t="n"/>
      <c r="J45" s="207">
        <f>J14+J31+J44</f>
        <v/>
      </c>
    </row>
    <row r="46" ht="14.25" customFormat="1" customHeight="1" s="304">
      <c r="A46" s="370" t="n"/>
      <c r="B46" s="370" t="n"/>
      <c r="C46" s="369" t="inlineStr">
        <is>
          <t>Накладные расходы</t>
        </is>
      </c>
      <c r="D46" s="203">
        <f>ROUND(G46/(G$16+$G$14),2)</f>
        <v/>
      </c>
      <c r="E46" s="371" t="n"/>
      <c r="F46" s="372" t="n"/>
      <c r="G46" s="207" t="n">
        <v>11903.06</v>
      </c>
      <c r="H46" s="373" t="n"/>
      <c r="I46" s="207" t="n"/>
      <c r="J46" s="207">
        <f>ROUND(D46*(J14+J16),2)</f>
        <v/>
      </c>
    </row>
    <row r="47" ht="14.25" customFormat="1" customHeight="1" s="304">
      <c r="A47" s="370" t="n"/>
      <c r="B47" s="370" t="n"/>
      <c r="C47" s="369" t="inlineStr">
        <is>
          <t>Сметная прибыль</t>
        </is>
      </c>
      <c r="D47" s="203">
        <f>ROUND(G47/(G$14+G$16),2)</f>
        <v/>
      </c>
      <c r="E47" s="371" t="n"/>
      <c r="F47" s="372" t="n"/>
      <c r="G47" s="207" t="n">
        <v>6258.31</v>
      </c>
      <c r="H47" s="373" t="n"/>
      <c r="I47" s="207" t="n"/>
      <c r="J47" s="207">
        <f>ROUND(D47*(J14+J16),2)</f>
        <v/>
      </c>
    </row>
    <row r="48" ht="14.25" customFormat="1" customHeight="1" s="304">
      <c r="A48" s="370" t="n"/>
      <c r="B48" s="370" t="n"/>
      <c r="C48" s="369" t="inlineStr">
        <is>
          <t>Итого СМР (с НР и СП)</t>
        </is>
      </c>
      <c r="D48" s="370" t="n"/>
      <c r="E48" s="371" t="n"/>
      <c r="F48" s="372" t="n"/>
      <c r="G48" s="207">
        <f>G14+G31+G44+G46+G47</f>
        <v/>
      </c>
      <c r="H48" s="373" t="n"/>
      <c r="I48" s="207" t="n"/>
      <c r="J48" s="207">
        <f>J14+J31+J44+J46+J47</f>
        <v/>
      </c>
    </row>
    <row r="49" ht="14.25" customFormat="1" customHeight="1" s="304">
      <c r="A49" s="370" t="n"/>
      <c r="B49" s="370" t="n"/>
      <c r="C49" s="369" t="inlineStr">
        <is>
          <t>ВСЕГО СМР + ОБОРУДОВАНИЕ</t>
        </is>
      </c>
      <c r="D49" s="370" t="n"/>
      <c r="E49" s="371" t="n"/>
      <c r="F49" s="372" t="n"/>
      <c r="G49" s="207">
        <f>G48+G36</f>
        <v/>
      </c>
      <c r="H49" s="373" t="n"/>
      <c r="I49" s="207" t="n"/>
      <c r="J49" s="207">
        <f>J48+J36</f>
        <v/>
      </c>
    </row>
    <row r="50" ht="34.5" customFormat="1" customHeight="1" s="304">
      <c r="A50" s="370" t="n"/>
      <c r="B50" s="370" t="n"/>
      <c r="C50" s="369" t="inlineStr">
        <is>
          <t>ИТОГО ПОКАЗАТЕЛЬ НА ЕД. ИЗМ.</t>
        </is>
      </c>
      <c r="D50" s="370" t="inlineStr">
        <is>
          <t>1 км</t>
        </is>
      </c>
      <c r="E50" s="444" t="n">
        <v>1</v>
      </c>
      <c r="F50" s="372" t="n"/>
      <c r="G50" s="207">
        <f>G49/E50</f>
        <v/>
      </c>
      <c r="H50" s="373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9" sqref="E19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330 кВ (с медной жилой) сечение жилы 2500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0" sqref="C20"/>
    </sheetView>
  </sheetViews>
  <sheetFormatPr baseColWidth="8" defaultColWidth="9.140625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К2-19-7</t>
        </is>
      </c>
      <c r="B11" s="356" t="inlineStr">
        <is>
          <t xml:space="preserve">УНЦ КЛ 6 - 500 кВ (с медной жилой) </t>
        </is>
      </c>
      <c r="C11" s="301">
        <f>D5</f>
        <v/>
      </c>
      <c r="D11" s="327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5.45" customHeight="1" s="319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9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9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7" sqref="S37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2025-01-24T12:07:09Z</dcterms:modified>
  <cp:lastModifiedBy>REDMIBOOK</cp:lastModifiedBy>
  <cp:lastPrinted>2023-11-30T06:31:08Z</cp:lastPrinted>
</cp:coreProperties>
</file>