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330 кВ сечением 2500 мм2</t>
        </is>
      </c>
    </row>
    <row r="8" ht="31.5" customHeight="1">
      <c r="B8" s="225" t="inlineStr">
        <is>
          <t>Сопоставимый уровень цен: 2 кв. 2017г.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2500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 t="n">
        <v>37457.66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2.75" customHeight="1">
      <c r="B12" s="189" t="n">
        <v>1</v>
      </c>
      <c r="C12" s="160" t="inlineStr">
        <is>
          <t>Муфта концевая 330 кВ сечением 2500 мм2</t>
        </is>
      </c>
      <c r="D12" s="190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1" t="n"/>
      <c r="G12" s="192">
        <f>37457663.98/1000</f>
        <v/>
      </c>
      <c r="H12" s="191" t="n"/>
      <c r="I12" s="191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 t="n"/>
      <c r="G13" s="194">
        <f>SUM(G12:G12)</f>
        <v/>
      </c>
      <c r="H13" s="194" t="n"/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4" t="n"/>
      <c r="G14" s="194">
        <f>G13</f>
        <v/>
      </c>
      <c r="H14" s="194" t="n"/>
      <c r="I14" s="194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концевая 330 кВ сечением 2500 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42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SUM(H16:H20)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2.52</v>
      </c>
      <c r="G16" s="244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 до 5 т</t>
        </is>
      </c>
      <c r="E17" s="242" t="inlineStr">
        <is>
          <t>маш.час</t>
        </is>
      </c>
      <c r="F17" s="242" t="n">
        <v>2.52</v>
      </c>
      <c r="G17" s="244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3" t="n"/>
      <c r="C18" s="135" t="inlineStr">
        <is>
          <t>91.19.12-021</t>
        </is>
      </c>
      <c r="D18" s="241" t="inlineStr">
        <is>
          <t>Насосы вакуумные 3,6 м3/мин</t>
        </is>
      </c>
      <c r="E18" s="242" t="inlineStr">
        <is>
          <t>маш.час</t>
        </is>
      </c>
      <c r="F18" s="242" t="n">
        <v>16.64</v>
      </c>
      <c r="G18" s="244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3" t="n"/>
      <c r="C19" s="135" t="inlineStr">
        <is>
          <t>91.21.16-012</t>
        </is>
      </c>
      <c r="D19" s="241" t="inlineStr">
        <is>
          <t>Прессы гидравлические с электроприводом</t>
        </is>
      </c>
      <c r="E19" s="242" t="inlineStr">
        <is>
          <t>маш.час</t>
        </is>
      </c>
      <c r="F19" s="242" t="n">
        <v>63.04</v>
      </c>
      <c r="G19" s="244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3" t="n"/>
      <c r="C20" s="135" t="inlineStr">
        <is>
          <t>91.17.04-233</t>
        </is>
      </c>
      <c r="D20" s="241" t="inlineStr">
        <is>
          <t>Установки для сварки ручной дуговой (постоянного тока)</t>
        </is>
      </c>
      <c r="E20" s="242" t="inlineStr">
        <is>
          <t>маш.час</t>
        </is>
      </c>
      <c r="F20" s="242" t="n">
        <v>5.94</v>
      </c>
      <c r="G20" s="244" t="n">
        <v>8.1</v>
      </c>
      <c r="H20" s="169">
        <f>ROUND(F20*G20,2)</f>
        <v/>
      </c>
      <c r="I20" s="174" t="n"/>
      <c r="J20" s="174" t="n"/>
      <c r="L20" s="174" t="n"/>
    </row>
    <row r="21">
      <c r="A21" s="232" t="inlineStr">
        <is>
          <t>Материалы</t>
        </is>
      </c>
      <c r="B21" s="306" t="n"/>
      <c r="C21" s="306" t="n"/>
      <c r="D21" s="306" t="n"/>
      <c r="E21" s="307" t="n"/>
      <c r="F21" s="232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2500 мм2</t>
        </is>
      </c>
      <c r="E22" s="260" t="inlineStr">
        <is>
          <t>шт</t>
        </is>
      </c>
      <c r="F22" s="260" t="n">
        <v>6</v>
      </c>
      <c r="G22" s="184" t="n">
        <v>988610.48</v>
      </c>
      <c r="H22" s="169">
        <f>ROUND(F22*G22,2)</f>
        <v/>
      </c>
    </row>
    <row r="23">
      <c r="A23" s="172" t="n">
        <v>9</v>
      </c>
      <c r="B23" s="233" t="n"/>
      <c r="C23" s="135" t="inlineStr">
        <is>
          <t>01.7.03.04-0001</t>
        </is>
      </c>
      <c r="D23" s="241" t="inlineStr">
        <is>
          <t>Электроэнергия</t>
        </is>
      </c>
      <c r="E23" s="242" t="inlineStr">
        <is>
          <t>кВт-ч</t>
        </is>
      </c>
      <c r="F23" s="242" t="n">
        <v>4168.32</v>
      </c>
      <c r="G23" s="244" t="n">
        <v>0.4</v>
      </c>
      <c r="H23" s="169">
        <f>ROUND(F23*G23,2)</f>
        <v/>
      </c>
      <c r="I23" s="166" t="n"/>
      <c r="J23" s="174" t="n"/>
      <c r="K23" s="174" t="n"/>
    </row>
    <row r="24">
      <c r="A24" s="185" t="n">
        <v>10</v>
      </c>
      <c r="B24" s="233" t="n"/>
      <c r="C24" s="135" t="inlineStr">
        <is>
          <t>01.7.20.08-0102</t>
        </is>
      </c>
      <c r="D24" s="241" t="inlineStr">
        <is>
          <t>Миткаль суровый</t>
        </is>
      </c>
      <c r="E24" s="242" t="inlineStr">
        <is>
          <t>10 м</t>
        </is>
      </c>
      <c r="F24" s="242" t="n">
        <v>12</v>
      </c>
      <c r="G24" s="244" t="n">
        <v>73.65000000000001</v>
      </c>
      <c r="H24" s="169">
        <f>ROUND(F24*G24,2)</f>
        <v/>
      </c>
      <c r="I24" s="166" t="n"/>
      <c r="J24" s="174" t="n"/>
      <c r="K24" s="174" t="n"/>
    </row>
    <row r="25">
      <c r="A25" s="172" t="n">
        <v>11</v>
      </c>
      <c r="B25" s="233" t="n"/>
      <c r="C25" s="135" t="inlineStr">
        <is>
          <t>01.3.04.08-0025</t>
        </is>
      </c>
      <c r="D25" s="241" t="inlineStr">
        <is>
          <t>Масло кабельное</t>
        </is>
      </c>
      <c r="E25" s="242" t="inlineStr">
        <is>
          <t>кг</t>
        </is>
      </c>
      <c r="F25" s="242" t="n">
        <v>96</v>
      </c>
      <c r="G25" s="244" t="n">
        <v>8.85</v>
      </c>
      <c r="H25" s="169">
        <f>ROUND(F25*G25,2)</f>
        <v/>
      </c>
      <c r="I25" s="166" t="n"/>
      <c r="J25" s="174" t="n"/>
      <c r="K25" s="174" t="n"/>
    </row>
    <row r="26">
      <c r="A26" s="185" t="n">
        <v>12</v>
      </c>
      <c r="B26" s="233" t="n"/>
      <c r="C26" s="135" t="inlineStr">
        <is>
          <t>01.3.02.01-0002</t>
        </is>
      </c>
      <c r="D26" s="241" t="inlineStr">
        <is>
          <t>Азот газообразный технический</t>
        </is>
      </c>
      <c r="E26" s="242" t="inlineStr">
        <is>
          <t>м3</t>
        </is>
      </c>
      <c r="F26" s="242" t="n">
        <v>90</v>
      </c>
      <c r="G26" s="244" t="n">
        <v>6.21</v>
      </c>
      <c r="H26" s="169">
        <f>ROUND(F26*G26,2)</f>
        <v/>
      </c>
      <c r="I26" s="166" t="n"/>
      <c r="J26" s="174" t="n"/>
      <c r="K26" s="174" t="n"/>
    </row>
    <row r="27">
      <c r="A27" s="172" t="n">
        <v>13</v>
      </c>
      <c r="B27" s="233" t="n"/>
      <c r="C27" s="135" t="inlineStr">
        <is>
          <t>01.3.04.08-0024</t>
        </is>
      </c>
      <c r="D27" s="241" t="inlineStr">
        <is>
          <t>Масло изоляционное</t>
        </is>
      </c>
      <c r="E27" s="242" t="inlineStr">
        <is>
          <t>кг</t>
        </is>
      </c>
      <c r="F27" s="242" t="n">
        <v>80</v>
      </c>
      <c r="G27" s="244" t="n">
        <v>3.27</v>
      </c>
      <c r="H27" s="169">
        <f>ROUND(F27*G27,2)</f>
        <v/>
      </c>
      <c r="I27" s="166" t="n"/>
      <c r="J27" s="174" t="n"/>
      <c r="K27" s="174" t="n"/>
    </row>
    <row r="28" ht="25.5" customHeight="1">
      <c r="A28" s="185" t="n">
        <v>14</v>
      </c>
      <c r="B28" s="233" t="n"/>
      <c r="C28" s="135" t="inlineStr">
        <is>
          <t>11.1.03.05-0085</t>
        </is>
      </c>
      <c r="D28" s="241" t="inlineStr">
        <is>
          <t>Доска необрезная, хвойных пород, длина 4-6,5 м, все ширины, толщина 44 мм и более, сорт III</t>
        </is>
      </c>
      <c r="E28" s="242" t="inlineStr">
        <is>
          <t>м3</t>
        </is>
      </c>
      <c r="F28" s="242" t="n">
        <v>0.28</v>
      </c>
      <c r="G28" s="244" t="n">
        <v>684</v>
      </c>
      <c r="H28" s="169">
        <f>ROUND(F28*G28,2)</f>
        <v/>
      </c>
      <c r="I28" s="166" t="n"/>
      <c r="J28" s="174" t="n"/>
      <c r="K28" s="174" t="n"/>
    </row>
    <row r="29">
      <c r="A29" s="172" t="n">
        <v>15</v>
      </c>
      <c r="B29" s="233" t="n"/>
      <c r="C29" s="135" t="inlineStr">
        <is>
          <t>01.3.02.08-0001</t>
        </is>
      </c>
      <c r="D29" s="241" t="inlineStr">
        <is>
          <t>Кислород газообразный технический</t>
        </is>
      </c>
      <c r="E29" s="242" t="inlineStr">
        <is>
          <t>м3</t>
        </is>
      </c>
      <c r="F29" s="242" t="n">
        <v>24</v>
      </c>
      <c r="G29" s="244" t="n">
        <v>6.22</v>
      </c>
      <c r="H29" s="169">
        <f>ROUND(F29*G29,2)</f>
        <v/>
      </c>
      <c r="I29" s="166" t="n"/>
      <c r="J29" s="174" t="n"/>
      <c r="K29" s="174" t="n"/>
    </row>
    <row r="30" ht="25.5" customHeight="1">
      <c r="A30" s="185" t="n">
        <v>16</v>
      </c>
      <c r="B30" s="233" t="n"/>
      <c r="C30" s="135" t="inlineStr">
        <is>
          <t>10.3.02.03-0011</t>
        </is>
      </c>
      <c r="D30" s="241" t="inlineStr">
        <is>
          <t>Припои оловянно-свинцовые бессурьмянистые, марка ПОС30</t>
        </is>
      </c>
      <c r="E30" s="242" t="inlineStr">
        <is>
          <t>т</t>
        </is>
      </c>
      <c r="F30" s="242" t="n">
        <v>0.002</v>
      </c>
      <c r="G30" s="244" t="n">
        <v>68050</v>
      </c>
      <c r="H30" s="169">
        <f>ROUND(F30*G30,2)</f>
        <v/>
      </c>
      <c r="I30" s="166" t="n"/>
      <c r="J30" s="174" t="n"/>
      <c r="K30" s="174" t="n"/>
    </row>
    <row r="31" ht="25.5" customHeight="1">
      <c r="A31" s="172" t="n">
        <v>17</v>
      </c>
      <c r="B31" s="233" t="n"/>
      <c r="C31" s="135" t="inlineStr">
        <is>
          <t>01.1.02.02-0022</t>
        </is>
      </c>
      <c r="D31" s="241" t="inlineStr">
        <is>
          <t>Бумага асбестовая электроизоляционная БЭ, толщина 0,2 мм</t>
        </is>
      </c>
      <c r="E31" s="242" t="inlineStr">
        <is>
          <t>т</t>
        </is>
      </c>
      <c r="F31" s="242" t="n">
        <v>0.008</v>
      </c>
      <c r="G31" s="244" t="n">
        <v>11549</v>
      </c>
      <c r="H31" s="169">
        <f>ROUND(F31*G31,2)</f>
        <v/>
      </c>
      <c r="I31" s="166" t="n"/>
      <c r="J31" s="174" t="n"/>
      <c r="K31" s="174" t="n"/>
    </row>
    <row r="32">
      <c r="A32" s="185" t="n">
        <v>18</v>
      </c>
      <c r="B32" s="233" t="n"/>
      <c r="C32" s="135" t="inlineStr">
        <is>
          <t>25.1.01.04-0031</t>
        </is>
      </c>
      <c r="D32" s="241" t="inlineStr">
        <is>
          <t>Шпалы непропитанные для железных дорог, тип I</t>
        </is>
      </c>
      <c r="E32" s="242" t="inlineStr">
        <is>
          <t>шт</t>
        </is>
      </c>
      <c r="F32" s="242" t="n">
        <v>0.28</v>
      </c>
      <c r="G32" s="244" t="n">
        <v>266.67</v>
      </c>
      <c r="H32" s="169">
        <f>ROUND(F32*G32,2)</f>
        <v/>
      </c>
      <c r="I32" s="166" t="n"/>
      <c r="J32" s="174" t="n"/>
      <c r="K32" s="174" t="n"/>
    </row>
    <row r="33">
      <c r="A33" s="172" t="n">
        <v>19</v>
      </c>
      <c r="B33" s="233" t="n"/>
      <c r="C33" s="135" t="inlineStr">
        <is>
          <t>01.7.11.07-0034</t>
        </is>
      </c>
      <c r="D33" s="241" t="inlineStr">
        <is>
          <t>Электроды сварочные Э42А, диаметр 4 мм</t>
        </is>
      </c>
      <c r="E33" s="242" t="inlineStr">
        <is>
          <t>кг</t>
        </is>
      </c>
      <c r="F33" s="242" t="n">
        <v>6.4</v>
      </c>
      <c r="G33" s="244" t="n">
        <v>10.57</v>
      </c>
      <c r="H33" s="169">
        <f>ROUND(F33*G33,2)</f>
        <v/>
      </c>
      <c r="I33" s="166" t="n"/>
      <c r="J33" s="174" t="n"/>
      <c r="K33" s="174" t="n"/>
    </row>
    <row r="34">
      <c r="A34" s="185" t="n">
        <v>20</v>
      </c>
      <c r="B34" s="233" t="n"/>
      <c r="C34" s="135" t="inlineStr">
        <is>
          <t>01.3.02.09-0022</t>
        </is>
      </c>
      <c r="D34" s="241" t="inlineStr">
        <is>
          <t>Пропан-бутан смесь техническая</t>
        </is>
      </c>
      <c r="E34" s="242" t="inlineStr">
        <is>
          <t>кг</t>
        </is>
      </c>
      <c r="F34" s="242" t="n">
        <v>8</v>
      </c>
      <c r="G34" s="244" t="n">
        <v>6.09</v>
      </c>
      <c r="H34" s="169">
        <f>ROUND(F34*G34,2)</f>
        <v/>
      </c>
      <c r="I34" s="166" t="n"/>
      <c r="J34" s="174" t="n"/>
      <c r="K34" s="174" t="n"/>
    </row>
    <row r="35" ht="25.5" customHeight="1">
      <c r="A35" s="172" t="n">
        <v>21</v>
      </c>
      <c r="B35" s="233" t="n"/>
      <c r="C35" s="135" t="inlineStr">
        <is>
          <t>10.2.02.08-0001</t>
        </is>
      </c>
      <c r="D35" s="241" t="inlineStr">
        <is>
          <t>Проволока медная, круглая, мягкая, электротехническая, диаметр 1,0-3,0 мм и выше</t>
        </is>
      </c>
      <c r="E35" s="242" t="inlineStr">
        <is>
          <t>т</t>
        </is>
      </c>
      <c r="F35" s="242" t="n">
        <v>0.0012</v>
      </c>
      <c r="G35" s="244" t="n">
        <v>37517</v>
      </c>
      <c r="H35" s="169">
        <f>ROUND(F35*G35,2)</f>
        <v/>
      </c>
      <c r="I35" s="166" t="n"/>
      <c r="J35" s="174" t="n"/>
      <c r="K35" s="174" t="n"/>
    </row>
    <row r="36">
      <c r="A36" s="185" t="n">
        <v>22</v>
      </c>
      <c r="B36" s="233" t="n"/>
      <c r="C36" s="135" t="inlineStr">
        <is>
          <t>01.7.07.12-0022</t>
        </is>
      </c>
      <c r="D36" s="241" t="inlineStr">
        <is>
          <t>Пленка полиэтиленовая, толщина 0,2-0,5 мм</t>
        </is>
      </c>
      <c r="E36" s="242" t="inlineStr">
        <is>
          <t>м2</t>
        </is>
      </c>
      <c r="F36" s="242" t="n">
        <v>3.066</v>
      </c>
      <c r="G36" s="244" t="n">
        <v>12.19</v>
      </c>
      <c r="H36" s="169">
        <f>ROUND(F36*G36,2)</f>
        <v/>
      </c>
      <c r="I36" s="166" t="n"/>
      <c r="J36" s="174" t="n"/>
      <c r="K36" s="174" t="n"/>
    </row>
    <row r="37">
      <c r="A37" s="172" t="n">
        <v>23</v>
      </c>
      <c r="B37" s="233" t="n"/>
      <c r="C37" s="135" t="inlineStr">
        <is>
          <t>01.3.01.07-0009</t>
        </is>
      </c>
      <c r="D37" s="241" t="inlineStr">
        <is>
          <t>Спирт этиловый ректификованный технический, сорт I</t>
        </is>
      </c>
      <c r="E37" s="242" t="inlineStr">
        <is>
          <t>кг</t>
        </is>
      </c>
      <c r="F37" s="242" t="n">
        <v>0.96</v>
      </c>
      <c r="G37" s="244" t="n">
        <v>38.89</v>
      </c>
      <c r="H37" s="169">
        <f>ROUND(F37*G37,2)</f>
        <v/>
      </c>
      <c r="I37" s="166" t="n"/>
      <c r="J37" s="174" t="n"/>
      <c r="K37" s="174" t="n"/>
    </row>
    <row r="38">
      <c r="A38" s="185" t="n">
        <v>24</v>
      </c>
      <c r="B38" s="233" t="n"/>
      <c r="C38" s="135" t="inlineStr">
        <is>
          <t>01.3.01.01-0001</t>
        </is>
      </c>
      <c r="D38" s="241" t="inlineStr">
        <is>
          <t>Бензин авиационный Б-70</t>
        </is>
      </c>
      <c r="E38" s="242" t="inlineStr">
        <is>
          <t>т</t>
        </is>
      </c>
      <c r="F38" s="242" t="n">
        <v>0.008</v>
      </c>
      <c r="G38" s="244" t="n">
        <v>4488.4</v>
      </c>
      <c r="H38" s="169">
        <f>ROUND(F38*G38,2)</f>
        <v/>
      </c>
      <c r="I38" s="166" t="n"/>
      <c r="J38" s="174" t="n"/>
      <c r="K38" s="174" t="n"/>
    </row>
    <row r="39" ht="25.5" customHeight="1">
      <c r="A39" s="172" t="n">
        <v>25</v>
      </c>
      <c r="B39" s="233" t="n"/>
      <c r="C39" s="135" t="inlineStr">
        <is>
          <t>01.7.06.05-0041</t>
        </is>
      </c>
      <c r="D39" s="241" t="inlineStr">
        <is>
          <t>Лента изоляционная прорезиненная односторонняя, ширина 20 мм, толщина 0,25-0,35 мм</t>
        </is>
      </c>
      <c r="E39" s="242" t="inlineStr">
        <is>
          <t>кг</t>
        </is>
      </c>
      <c r="F39" s="242" t="n">
        <v>0.8</v>
      </c>
      <c r="G39" s="244" t="n">
        <v>30.4</v>
      </c>
      <c r="H39" s="169">
        <f>ROUND(F39*G39,2)</f>
        <v/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330 кВ сечением 2500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0" workbookViewId="0">
      <selection activeCell="F70" sqref="F7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концевая 330 кВ сечением 2500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1-4-0</t>
        </is>
      </c>
      <c r="C14" s="241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2.52</v>
      </c>
      <c r="F20" s="244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 до 5 т</t>
        </is>
      </c>
      <c r="D21" s="242" t="inlineStr">
        <is>
          <t>маш.час</t>
        </is>
      </c>
      <c r="E21" s="315" t="n">
        <v>2.52</v>
      </c>
      <c r="F21" s="244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>
        <v>5</v>
      </c>
      <c r="B22" s="135" t="inlineStr">
        <is>
          <t>91.19.12-021</t>
        </is>
      </c>
      <c r="C22" s="241" t="inlineStr">
        <is>
          <t>Насосы вакуумные 3,6 м3/мин</t>
        </is>
      </c>
      <c r="D22" s="242" t="inlineStr">
        <is>
          <t>маш.час</t>
        </is>
      </c>
      <c r="E22" s="315" t="n">
        <v>16.64</v>
      </c>
      <c r="F22" s="244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2" t="n">
        <v>6</v>
      </c>
      <c r="B23" s="135" t="inlineStr">
        <is>
          <t>91.21.16-012</t>
        </is>
      </c>
      <c r="C23" s="241" t="inlineStr">
        <is>
          <t>Прессы гидравлические с электроприводом</t>
        </is>
      </c>
      <c r="D23" s="242" t="inlineStr">
        <is>
          <t>маш.час</t>
        </is>
      </c>
      <c r="E23" s="315" t="n">
        <v>63.04</v>
      </c>
      <c r="F23" s="244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41" t="inlineStr">
        <is>
          <t>Итого основные машины и механизмы</t>
        </is>
      </c>
      <c r="D24" s="242" t="n"/>
      <c r="E24" s="314" t="n"/>
      <c r="F24" s="32" t="n"/>
      <c r="G24" s="32">
        <f>SUM(G20:G23)</f>
        <v/>
      </c>
      <c r="H24" s="245">
        <f>G24/G27</f>
        <v/>
      </c>
      <c r="I24" s="127" t="n"/>
      <c r="J24" s="32">
        <f>SUM(J20:J23)</f>
        <v/>
      </c>
    </row>
    <row r="25" outlineLevel="1" ht="25.5" customFormat="1" customHeight="1" s="12">
      <c r="A25" s="242" t="n">
        <v>7</v>
      </c>
      <c r="B25" s="135" t="inlineStr">
        <is>
          <t>91.17.04-233</t>
        </is>
      </c>
      <c r="C25" s="241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315" t="n">
        <v>5.94</v>
      </c>
      <c r="F25" s="244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2" t="n"/>
      <c r="B26" s="242" t="n"/>
      <c r="C26" s="241" t="inlineStr">
        <is>
          <t>Итого прочие машины и механизмы</t>
        </is>
      </c>
      <c r="D26" s="242" t="n"/>
      <c r="E26" s="243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2" t="n"/>
      <c r="B27" s="242" t="n"/>
      <c r="C27" s="231" t="inlineStr">
        <is>
          <t>Итого по разделу «Машины и механизмы»</t>
        </is>
      </c>
      <c r="D27" s="242" t="n"/>
      <c r="E27" s="243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2" t="n"/>
      <c r="B28" s="231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1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42" t="n"/>
      <c r="B30" s="242" t="n"/>
      <c r="C30" s="241" t="inlineStr">
        <is>
          <t>Итого основное оборудование</t>
        </is>
      </c>
      <c r="D30" s="242" t="n"/>
      <c r="E30" s="315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41" t="inlineStr">
        <is>
          <t>Итого прочее оборудование</t>
        </is>
      </c>
      <c r="D31" s="242" t="n"/>
      <c r="E31" s="314" t="n"/>
      <c r="F31" s="244" t="n"/>
      <c r="G31" s="32" t="n">
        <v>0</v>
      </c>
      <c r="H31" s="128" t="n">
        <v>0</v>
      </c>
      <c r="I31" s="127" t="n"/>
      <c r="J31" s="32" t="n">
        <v>0</v>
      </c>
    </row>
    <row r="32">
      <c r="A32" s="242" t="n"/>
      <c r="B32" s="242" t="n"/>
      <c r="C32" s="231" t="inlineStr">
        <is>
          <t>Итого по разделу «Оборудование»</t>
        </is>
      </c>
      <c r="D32" s="242" t="n"/>
      <c r="E32" s="243" t="n"/>
      <c r="F32" s="244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2" t="n"/>
      <c r="B33" s="242" t="n"/>
      <c r="C33" s="241" t="inlineStr">
        <is>
          <t>в том числе технологическое оборудование</t>
        </is>
      </c>
      <c r="D33" s="242" t="n"/>
      <c r="E33" s="315" t="n"/>
      <c r="F33" s="244" t="n"/>
      <c r="G33" s="32">
        <f>'Прил.6 Расчет ОБ'!G12</f>
        <v/>
      </c>
      <c r="H33" s="245" t="n"/>
      <c r="I33" s="127" t="n"/>
      <c r="J33" s="32">
        <f>J32</f>
        <v/>
      </c>
    </row>
    <row r="34" ht="14.25" customFormat="1" customHeight="1" s="12">
      <c r="A34" s="242" t="n"/>
      <c r="B34" s="231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37" t="n"/>
      <c r="B35" s="236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25.5" customFormat="1" customHeight="1" s="12">
      <c r="A36" s="242" t="n">
        <v>8</v>
      </c>
      <c r="B36" s="242" t="inlineStr">
        <is>
          <t>БЦ.91.108</t>
        </is>
      </c>
      <c r="C36" s="171" t="inlineStr">
        <is>
          <t>Муфта концевая 330 кВ сечением 2500 мм2</t>
        </is>
      </c>
      <c r="D36" s="242" t="inlineStr">
        <is>
          <t>шт</t>
        </is>
      </c>
      <c r="E36" s="315" t="n">
        <v>6</v>
      </c>
      <c r="F36" s="244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53" t="n"/>
      <c r="B37" s="140" t="n"/>
      <c r="C37" s="141" t="inlineStr">
        <is>
          <t>Итого основные материалы</t>
        </is>
      </c>
      <c r="D37" s="253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outlineLevel="1" ht="14.25" customFormat="1" customHeight="1" s="12">
      <c r="A38" s="242" t="n">
        <v>9</v>
      </c>
      <c r="B38" s="135" t="inlineStr">
        <is>
          <t>01.7.03.04-0001</t>
        </is>
      </c>
      <c r="C38" s="241" t="inlineStr">
        <is>
          <t>Электроэнергия</t>
        </is>
      </c>
      <c r="D38" s="242" t="inlineStr">
        <is>
          <t>кВт-ч</t>
        </is>
      </c>
      <c r="E38" s="315" t="n">
        <v>4168.32</v>
      </c>
      <c r="F38" s="244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2" t="n">
        <v>10</v>
      </c>
      <c r="B39" s="135" t="inlineStr">
        <is>
          <t>01.7.20.08-0102</t>
        </is>
      </c>
      <c r="C39" s="241" t="inlineStr">
        <is>
          <t>Миткаль суровый</t>
        </is>
      </c>
      <c r="D39" s="242" t="inlineStr">
        <is>
          <t>10 м</t>
        </is>
      </c>
      <c r="E39" s="315" t="n">
        <v>12</v>
      </c>
      <c r="F39" s="244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2" t="n">
        <v>11</v>
      </c>
      <c r="B40" s="135" t="inlineStr">
        <is>
          <t>01.3.04.08-0025</t>
        </is>
      </c>
      <c r="C40" s="241" t="inlineStr">
        <is>
          <t>Масло кабельное</t>
        </is>
      </c>
      <c r="D40" s="242" t="inlineStr">
        <is>
          <t>кг</t>
        </is>
      </c>
      <c r="E40" s="315" t="n">
        <v>96</v>
      </c>
      <c r="F40" s="244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2" t="n">
        <v>12</v>
      </c>
      <c r="B41" s="135" t="inlineStr">
        <is>
          <t>01.3.02.01-0002</t>
        </is>
      </c>
      <c r="C41" s="241" t="inlineStr">
        <is>
          <t>Азот газообразный технический</t>
        </is>
      </c>
      <c r="D41" s="242" t="inlineStr">
        <is>
          <t>м3</t>
        </is>
      </c>
      <c r="E41" s="315" t="n">
        <v>90</v>
      </c>
      <c r="F41" s="244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2" t="n">
        <v>13</v>
      </c>
      <c r="B42" s="135" t="inlineStr">
        <is>
          <t>01.3.04.08-0024</t>
        </is>
      </c>
      <c r="C42" s="241" t="inlineStr">
        <is>
          <t>Масло изоляционное</t>
        </is>
      </c>
      <c r="D42" s="242" t="inlineStr">
        <is>
          <t>кг</t>
        </is>
      </c>
      <c r="E42" s="315" t="n">
        <v>80</v>
      </c>
      <c r="F42" s="244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2" t="n">
        <v>14</v>
      </c>
      <c r="B43" s="135" t="inlineStr">
        <is>
          <t>11.1.03.05-0085</t>
        </is>
      </c>
      <c r="C43" s="241" t="inlineStr">
        <is>
          <t>Доска необрезная, хвойных пород, длина 4-6,5 м, все ширины, толщина 44 мм и более, сорт III</t>
        </is>
      </c>
      <c r="D43" s="242" t="inlineStr">
        <is>
          <t>м3</t>
        </is>
      </c>
      <c r="E43" s="315" t="n">
        <v>0.28</v>
      </c>
      <c r="F43" s="244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2" t="n">
        <v>15</v>
      </c>
      <c r="B44" s="135" t="inlineStr">
        <is>
          <t>01.3.02.08-0001</t>
        </is>
      </c>
      <c r="C44" s="241" t="inlineStr">
        <is>
          <t>Кислород газообразный технический</t>
        </is>
      </c>
      <c r="D44" s="242" t="inlineStr">
        <is>
          <t>м3</t>
        </is>
      </c>
      <c r="E44" s="315" t="n">
        <v>24</v>
      </c>
      <c r="F44" s="244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2" t="n">
        <v>16</v>
      </c>
      <c r="B45" s="135" t="inlineStr">
        <is>
          <t>10.3.02.03-0011</t>
        </is>
      </c>
      <c r="C45" s="241" t="inlineStr">
        <is>
          <t>Припои оловянно-свинцовые бессурьмянистые, марка ПОС30</t>
        </is>
      </c>
      <c r="D45" s="242" t="inlineStr">
        <is>
          <t>т</t>
        </is>
      </c>
      <c r="E45" s="315" t="n">
        <v>0.002</v>
      </c>
      <c r="F45" s="244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42" t="n">
        <v>17</v>
      </c>
      <c r="B46" s="135" t="inlineStr">
        <is>
          <t>01.1.02.02-0022</t>
        </is>
      </c>
      <c r="C46" s="241" t="inlineStr">
        <is>
          <t>Бумага асбестовая электроизоляционная БЭ, толщина 0,2 мм</t>
        </is>
      </c>
      <c r="D46" s="242" t="inlineStr">
        <is>
          <t>т</t>
        </is>
      </c>
      <c r="E46" s="315" t="n">
        <v>0.008</v>
      </c>
      <c r="F46" s="244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42" t="n">
        <v>18</v>
      </c>
      <c r="B47" s="135" t="inlineStr">
        <is>
          <t>25.1.01.04-0031</t>
        </is>
      </c>
      <c r="C47" s="241" t="inlineStr">
        <is>
          <t>Шпалы непропитанные для железных дорог, тип I</t>
        </is>
      </c>
      <c r="D47" s="242" t="inlineStr">
        <is>
          <t>шт</t>
        </is>
      </c>
      <c r="E47" s="315" t="n">
        <v>0.28</v>
      </c>
      <c r="F47" s="244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42" t="n">
        <v>19</v>
      </c>
      <c r="B48" s="135" t="inlineStr">
        <is>
          <t>01.7.11.07-0034</t>
        </is>
      </c>
      <c r="C48" s="241" t="inlineStr">
        <is>
          <t>Электроды сварочные Э42А, диаметр 4 мм</t>
        </is>
      </c>
      <c r="D48" s="242" t="inlineStr">
        <is>
          <t>кг</t>
        </is>
      </c>
      <c r="E48" s="315" t="n">
        <v>6.4</v>
      </c>
      <c r="F48" s="244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42" t="n">
        <v>20</v>
      </c>
      <c r="B49" s="135" t="inlineStr">
        <is>
          <t>01.3.02.09-0022</t>
        </is>
      </c>
      <c r="C49" s="241" t="inlineStr">
        <is>
          <t>Пропан-бутан смесь техническая</t>
        </is>
      </c>
      <c r="D49" s="242" t="inlineStr">
        <is>
          <t>кг</t>
        </is>
      </c>
      <c r="E49" s="315" t="n">
        <v>8</v>
      </c>
      <c r="F49" s="244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38.25" customFormat="1" customHeight="1" s="12">
      <c r="A50" s="242" t="n">
        <v>21</v>
      </c>
      <c r="B50" s="135" t="inlineStr">
        <is>
          <t>10.2.02.08-0001</t>
        </is>
      </c>
      <c r="C50" s="241" t="inlineStr">
        <is>
          <t>Проволока медная, круглая, мягкая, электротехническая, диаметр 1,0-3,0 мм и выше</t>
        </is>
      </c>
      <c r="D50" s="242" t="inlineStr">
        <is>
          <t>т</t>
        </is>
      </c>
      <c r="E50" s="315" t="n">
        <v>0.0012</v>
      </c>
      <c r="F50" s="244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12">
      <c r="A51" s="242" t="n">
        <v>22</v>
      </c>
      <c r="B51" s="135" t="inlineStr">
        <is>
          <t>01.7.07.12-0022</t>
        </is>
      </c>
      <c r="C51" s="241" t="inlineStr">
        <is>
          <t>Пленка полиэтиленовая, толщина 0,2-0,5 мм</t>
        </is>
      </c>
      <c r="D51" s="242" t="inlineStr">
        <is>
          <t>м2</t>
        </is>
      </c>
      <c r="E51" s="315" t="n">
        <v>3.066</v>
      </c>
      <c r="F51" s="244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12">
      <c r="A52" s="242" t="n">
        <v>23</v>
      </c>
      <c r="B52" s="135" t="inlineStr">
        <is>
          <t>01.3.01.07-0009</t>
        </is>
      </c>
      <c r="C52" s="241" t="inlineStr">
        <is>
          <t>Спирт этиловый ректификованный технический, сорт I</t>
        </is>
      </c>
      <c r="D52" s="242" t="inlineStr">
        <is>
          <t>кг</t>
        </is>
      </c>
      <c r="E52" s="315" t="n">
        <v>0.96</v>
      </c>
      <c r="F52" s="244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42" t="n">
        <v>24</v>
      </c>
      <c r="B53" s="135" t="inlineStr">
        <is>
          <t>01.3.01.01-0001</t>
        </is>
      </c>
      <c r="C53" s="241" t="inlineStr">
        <is>
          <t>Бензин авиационный Б-70</t>
        </is>
      </c>
      <c r="D53" s="242" t="inlineStr">
        <is>
          <t>т</t>
        </is>
      </c>
      <c r="E53" s="315" t="n">
        <v>0.008</v>
      </c>
      <c r="F53" s="244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38.25" customFormat="1" customHeight="1" s="12">
      <c r="A54" s="242" t="n">
        <v>25</v>
      </c>
      <c r="B54" s="135" t="inlineStr">
        <is>
          <t>01.7.06.05-0041</t>
        </is>
      </c>
      <c r="C54" s="241" t="inlineStr">
        <is>
          <t>Лента изоляционная прорезиненная односторонняя, ширина 20 мм, толщина 0,25-0,35 мм</t>
        </is>
      </c>
      <c r="D54" s="242" t="inlineStr">
        <is>
          <t>кг</t>
        </is>
      </c>
      <c r="E54" s="315" t="n">
        <v>0.8</v>
      </c>
      <c r="F54" s="244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53" t="n"/>
      <c r="B55" s="253" t="n"/>
      <c r="C55" s="141" t="inlineStr">
        <is>
          <t>Итого прочие материалы</t>
        </is>
      </c>
      <c r="D55" s="253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2" t="n"/>
      <c r="B56" s="242" t="n"/>
      <c r="C56" s="231" t="inlineStr">
        <is>
          <t>Итого по разделу «Материалы»</t>
        </is>
      </c>
      <c r="D56" s="242" t="n"/>
      <c r="E56" s="243" t="n"/>
      <c r="F56" s="244" t="n"/>
      <c r="G56" s="32">
        <f>G37+G55</f>
        <v/>
      </c>
      <c r="H56" s="245">
        <f>G56/$G$56</f>
        <v/>
      </c>
      <c r="I56" s="32" t="n"/>
      <c r="J56" s="32">
        <f>J37+J55</f>
        <v/>
      </c>
    </row>
    <row r="57" ht="14.25" customFormat="1" customHeight="1" s="12">
      <c r="A57" s="242" t="n"/>
      <c r="B57" s="242" t="n"/>
      <c r="C57" s="241" t="inlineStr">
        <is>
          <t>ИТОГО ПО РМ</t>
        </is>
      </c>
      <c r="D57" s="242" t="n"/>
      <c r="E57" s="243" t="n"/>
      <c r="F57" s="244" t="n"/>
      <c r="G57" s="32">
        <f>G15+G27+G56</f>
        <v/>
      </c>
      <c r="H57" s="245" t="n"/>
      <c r="I57" s="32" t="n"/>
      <c r="J57" s="32">
        <f>J15+J27+J56</f>
        <v/>
      </c>
    </row>
    <row r="58" ht="14.25" customFormat="1" customHeight="1" s="12">
      <c r="A58" s="242" t="n"/>
      <c r="B58" s="242" t="n"/>
      <c r="C58" s="241" t="inlineStr">
        <is>
          <t>Накладные расходы</t>
        </is>
      </c>
      <c r="D58" s="133">
        <f>ROUND(G58/(G$17+$G$15),2)</f>
        <v/>
      </c>
      <c r="E58" s="243" t="n"/>
      <c r="F58" s="244" t="n"/>
      <c r="G58" s="32" t="n">
        <v>17081.84</v>
      </c>
      <c r="H58" s="245" t="n"/>
      <c r="I58" s="32" t="n"/>
      <c r="J58" s="32">
        <f>ROUND(D58*(J15+J17),2)</f>
        <v/>
      </c>
    </row>
    <row r="59" ht="14.25" customFormat="1" customHeight="1" s="12">
      <c r="A59" s="242" t="n"/>
      <c r="B59" s="242" t="n"/>
      <c r="C59" s="241" t="inlineStr">
        <is>
          <t>Сметная прибыль</t>
        </is>
      </c>
      <c r="D59" s="133">
        <f>ROUND(G59/(G$15+G$17),2)</f>
        <v/>
      </c>
      <c r="E59" s="243" t="n"/>
      <c r="F59" s="244" t="n"/>
      <c r="G59" s="32" t="n">
        <v>8981.17</v>
      </c>
      <c r="H59" s="245" t="n"/>
      <c r="I59" s="32" t="n"/>
      <c r="J59" s="32">
        <f>ROUND(D59*(J15+J17),2)</f>
        <v/>
      </c>
    </row>
    <row r="60" ht="14.25" customFormat="1" customHeight="1" s="12">
      <c r="A60" s="242" t="n"/>
      <c r="B60" s="242" t="n"/>
      <c r="C60" s="241" t="inlineStr">
        <is>
          <t>Итого СМР (с НР и СП)</t>
        </is>
      </c>
      <c r="D60" s="242" t="n"/>
      <c r="E60" s="243" t="n"/>
      <c r="F60" s="244" t="n"/>
      <c r="G60" s="32">
        <f>G15+G27+G56+G58+G59</f>
        <v/>
      </c>
      <c r="H60" s="245" t="n"/>
      <c r="I60" s="32" t="n"/>
      <c r="J60" s="32">
        <f>J15+J27+J56+J58+J59</f>
        <v/>
      </c>
    </row>
    <row r="61" ht="14.25" customFormat="1" customHeight="1" s="12">
      <c r="A61" s="242" t="n"/>
      <c r="B61" s="242" t="n"/>
      <c r="C61" s="241" t="inlineStr">
        <is>
          <t>ВСЕГО СМР + ОБОРУДОВАНИЕ</t>
        </is>
      </c>
      <c r="D61" s="242" t="n"/>
      <c r="E61" s="243" t="n"/>
      <c r="F61" s="244" t="n"/>
      <c r="G61" s="32">
        <f>G60+G32</f>
        <v/>
      </c>
      <c r="H61" s="245" t="n"/>
      <c r="I61" s="32" t="n"/>
      <c r="J61" s="32">
        <f>J60+J32</f>
        <v/>
      </c>
    </row>
    <row r="62" ht="34.5" customFormat="1" customHeight="1" s="12">
      <c r="A62" s="242" t="n"/>
      <c r="B62" s="242" t="n"/>
      <c r="C62" s="241" t="inlineStr">
        <is>
          <t>ИТОГО ПОКАЗАТЕЛЬ НА ЕД. ИЗМ.</t>
        </is>
      </c>
      <c r="D62" s="242" t="inlineStr">
        <is>
          <t>1 ед</t>
        </is>
      </c>
      <c r="E62" s="315" t="n">
        <v>1</v>
      </c>
      <c r="F62" s="244" t="n"/>
      <c r="G62" s="32">
        <f>G61/E62</f>
        <v/>
      </c>
      <c r="H62" s="245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330 кВ сечением 2500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К2-19-7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8" t="inlineStr">
        <is>
          <t>Пусконаладочные работы*</t>
        </is>
      </c>
      <c r="C17" s="228" t="n"/>
      <c r="D17" s="120" t="inlineStr">
        <is>
          <t>Расчет</t>
        </is>
      </c>
    </row>
    <row r="18" ht="31.5" customHeight="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120" t="n">
        <v>0.002</v>
      </c>
    </row>
    <row r="20" ht="31.5" customHeight="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2025-01-24T12:07:09Z</dcterms:modified>
  <cp:lastModifiedBy>112</cp:lastModifiedBy>
  <cp:lastPrinted>2023-12-01T06:58:42Z</cp:lastPrinted>
</cp:coreProperties>
</file>