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vertical="top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168" fontId="16" fillId="0" borderId="0" pivotButton="0" quotePrefix="0" xfId="0"/>
    <xf numFmtId="4" fontId="16" fillId="0" borderId="1" applyAlignment="1" pivotButton="0" quotePrefix="0" xfId="0">
      <alignment horizontal="right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8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C24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" customHeight="1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7" t="inlineStr">
        <is>
          <t>Наименование разрабатываемого показателя УНЦ - КЛ 0,4 кВ (с алюминиевой жилой) сечение жилы 16 мм2, количество жил 5 шт.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2">
        <f>D22</f>
        <v/>
      </c>
    </row>
    <row r="9" ht="15.75" customHeight="1">
      <c r="B9" s="237" t="inlineStr">
        <is>
          <t>Единица измерения  — 1 км</t>
        </is>
      </c>
    </row>
    <row r="10">
      <c r="B10" s="237" t="n"/>
    </row>
    <row r="1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 xml:space="preserve">Объект-представитель </t>
        </is>
      </c>
      <c r="E11" s="152" t="n"/>
    </row>
    <row r="12" ht="96.75" customHeight="1">
      <c r="B12" s="240" t="n">
        <v>1</v>
      </c>
      <c r="C12" s="147" t="inlineStr">
        <is>
          <t>Наименование объекта-представителя</t>
        </is>
      </c>
      <c r="D12" s="240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40" t="n">
        <v>2</v>
      </c>
      <c r="C13" s="147" t="inlineStr">
        <is>
          <t>Наименование субъекта Российской Федерации</t>
        </is>
      </c>
      <c r="D13" s="240" t="inlineStr">
        <is>
          <t>Калининградская область</t>
        </is>
      </c>
    </row>
    <row r="14">
      <c r="B14" s="240" t="n">
        <v>3</v>
      </c>
      <c r="C14" s="147" t="inlineStr">
        <is>
          <t>Климатический район и подрайон</t>
        </is>
      </c>
      <c r="D14" s="240" t="inlineStr">
        <is>
          <t>IIБ</t>
        </is>
      </c>
    </row>
    <row r="15">
      <c r="B15" s="240" t="n">
        <v>4</v>
      </c>
      <c r="C15" s="147" t="inlineStr">
        <is>
          <t>Мощность объекта</t>
        </is>
      </c>
      <c r="D15" s="240" t="n">
        <v>1</v>
      </c>
    </row>
    <row r="16" ht="116.25" customHeight="1">
      <c r="B16" s="24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Кабель силовой с алюминиевыми жилами АВВГ 5х16-660</t>
        </is>
      </c>
    </row>
    <row r="17" ht="79.5" customHeight="1">
      <c r="B17" s="24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5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5">
        <f>'Прил.2 Расч стоим'!F12+'Прил.2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40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40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5">
        <f>D18*0.025+(D18*0.025+D18)*0.021</f>
        <v/>
      </c>
    </row>
    <row r="22">
      <c r="B22" s="240" t="n">
        <v>7</v>
      </c>
      <c r="C22" s="150" t="inlineStr">
        <is>
          <t>Сопоставимый уровень цен</t>
        </is>
      </c>
      <c r="D22" s="203" t="inlineStr">
        <is>
          <t>1 кв. 2018 г.</t>
        </is>
      </c>
      <c r="E22" s="148" t="n"/>
    </row>
    <row r="23" ht="123" customHeight="1">
      <c r="B23" s="24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5">
        <f>D17</f>
        <v/>
      </c>
      <c r="E23" s="167" t="n"/>
    </row>
    <row r="24" ht="60.75" customHeight="1">
      <c r="B24" s="24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5">
        <f>D23</f>
        <v/>
      </c>
      <c r="E24" s="148" t="n"/>
    </row>
    <row r="25" ht="48" customHeight="1">
      <c r="B25" s="240" t="n">
        <v>10</v>
      </c>
      <c r="C25" s="147" t="inlineStr">
        <is>
          <t>Примечание</t>
        </is>
      </c>
      <c r="D25" s="24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5" t="inlineStr">
        <is>
          <t>Приложение № 2</t>
        </is>
      </c>
      <c r="K3" s="144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7">
        <f>'Прил.1 Сравнит табл'!B7:D7</f>
        <v/>
      </c>
    </row>
    <row r="7">
      <c r="B7" s="237">
        <f>'Прил.1 Сравнит табл'!B9:D9</f>
        <v/>
      </c>
    </row>
    <row r="8" ht="18.75" customHeight="1">
      <c r="B8" s="118" t="n"/>
    </row>
    <row r="9" ht="15.75" customHeight="1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18" t="n"/>
      <c r="F9" s="318" t="n"/>
      <c r="G9" s="318" t="n"/>
      <c r="H9" s="318" t="n"/>
      <c r="I9" s="318" t="n"/>
      <c r="J9" s="319" t="n"/>
    </row>
    <row r="10" ht="15.75" customHeight="1">
      <c r="B10" s="320" t="n"/>
      <c r="C10" s="320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1 кв. 2018 г., тыс. руб.</t>
        </is>
      </c>
      <c r="G10" s="318" t="n"/>
      <c r="H10" s="318" t="n"/>
      <c r="I10" s="318" t="n"/>
      <c r="J10" s="319" t="n"/>
    </row>
    <row r="11" ht="31.5" customHeight="1">
      <c r="B11" s="321" t="n"/>
      <c r="C11" s="321" t="n"/>
      <c r="D11" s="321" t="n"/>
      <c r="E11" s="321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47.25" customHeight="1">
      <c r="B12" s="199" t="n">
        <v>1</v>
      </c>
      <c r="C12" s="160" t="inlineStr">
        <is>
          <t>Кабель силовой с алюминиевыми жилами АВВГ 5х16-660</t>
        </is>
      </c>
      <c r="D12" s="206" t="inlineStr">
        <is>
          <t>02-50-01</t>
        </is>
      </c>
      <c r="E12" s="147" t="inlineStr">
        <is>
          <t>ЛЭП 0,4/0,23 кВ, ТП 237</t>
        </is>
      </c>
      <c r="F12" s="207" t="n"/>
      <c r="G12" s="207" t="n">
        <v>412.36</v>
      </c>
      <c r="H12" s="207" t="n"/>
      <c r="I12" s="207" t="n"/>
      <c r="J12" s="209">
        <f>SUM(F12:I12)</f>
        <v/>
      </c>
    </row>
    <row r="13" ht="15" customHeight="1">
      <c r="B13" s="239" t="inlineStr">
        <is>
          <t>Всего по объекту:</t>
        </is>
      </c>
      <c r="C13" s="318" t="n"/>
      <c r="D13" s="318" t="n"/>
      <c r="E13" s="319" t="n"/>
      <c r="F13" s="200">
        <f>SUM(F12:F12)</f>
        <v/>
      </c>
      <c r="G13" s="200">
        <f>SUM(G12:G12)</f>
        <v/>
      </c>
      <c r="H13" s="200">
        <f>SUM(H12:H12)</f>
        <v/>
      </c>
      <c r="I13" s="200" t="n"/>
      <c r="J13" s="200">
        <f>SUM(F13:I13)</f>
        <v/>
      </c>
      <c r="K13" s="201" t="n"/>
    </row>
    <row r="14" ht="15.75" customHeight="1">
      <c r="B14" s="239" t="inlineStr">
        <is>
          <t>Всего по объекту в сопоставимом уровне цен 1 кв. 2018 г. :</t>
        </is>
      </c>
      <c r="C14" s="318" t="n"/>
      <c r="D14" s="318" t="n"/>
      <c r="E14" s="319" t="n"/>
      <c r="F14" s="200">
        <f>F13</f>
        <v/>
      </c>
      <c r="G14" s="200">
        <f>G13</f>
        <v/>
      </c>
      <c r="H14" s="200">
        <f>H13</f>
        <v/>
      </c>
      <c r="I14" s="200">
        <f>'Прил.1 Сравнит табл'!D21</f>
        <v/>
      </c>
      <c r="J14" s="200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7"/>
  <sheetViews>
    <sheetView view="pageBreakPreview" topLeftCell="A18" workbookViewId="0">
      <selection activeCell="E33" sqref="E33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>
      <c r="A4" s="176" t="n"/>
      <c r="B4" s="176" t="n"/>
      <c r="C4" s="2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7" t="n"/>
    </row>
    <row r="6">
      <c r="A6" s="245" t="inlineStr">
        <is>
          <t>Наименование разрабатываемого показателя УНЦ -  КЛ 0,4 кВ (с алюминиевой жилой) сечение жилы 16 мм2, количество жил 5 шт.</t>
        </is>
      </c>
    </row>
    <row r="7">
      <c r="A7" s="245" t="n"/>
      <c r="B7" s="245" t="n"/>
      <c r="C7" s="245" t="n"/>
      <c r="D7" s="245" t="n"/>
      <c r="E7" s="245" t="n"/>
      <c r="F7" s="245" t="n"/>
      <c r="G7" s="245" t="n"/>
      <c r="H7" s="245" t="n"/>
    </row>
    <row r="8" ht="38.25" customHeight="1">
      <c r="A8" s="240" t="inlineStr">
        <is>
          <t>п/п</t>
        </is>
      </c>
      <c r="B8" s="240" t="inlineStr">
        <is>
          <t>№ЛСР</t>
        </is>
      </c>
      <c r="C8" s="240" t="inlineStr">
        <is>
          <t>Код ресурса</t>
        </is>
      </c>
      <c r="D8" s="240" t="inlineStr">
        <is>
          <t>Наименование ресурса</t>
        </is>
      </c>
      <c r="E8" s="240" t="inlineStr">
        <is>
          <t>Ед. изм.</t>
        </is>
      </c>
      <c r="F8" s="240" t="inlineStr">
        <is>
          <t>Кол-во единиц по данным объекта-представителя</t>
        </is>
      </c>
      <c r="G8" s="240" t="inlineStr">
        <is>
          <t>Сметная стоимость в ценах на 01.01.2000 (руб.)</t>
        </is>
      </c>
      <c r="H8" s="319" t="n"/>
    </row>
    <row r="9" ht="40.5" customHeight="1">
      <c r="A9" s="321" t="n"/>
      <c r="B9" s="321" t="n"/>
      <c r="C9" s="321" t="n"/>
      <c r="D9" s="321" t="n"/>
      <c r="E9" s="321" t="n"/>
      <c r="F9" s="321" t="n"/>
      <c r="G9" s="240" t="inlineStr">
        <is>
          <t>на ед.изм.</t>
        </is>
      </c>
      <c r="H9" s="240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42" t="inlineStr">
        <is>
          <t>Затраты труда рабочих</t>
        </is>
      </c>
      <c r="B11" s="318" t="n"/>
      <c r="C11" s="318" t="n"/>
      <c r="D11" s="318" t="n"/>
      <c r="E11" s="319" t="n"/>
      <c r="F11" s="322">
        <f>SUM(F12:F12)</f>
        <v/>
      </c>
      <c r="G11" s="10" t="n"/>
      <c r="H11" s="322">
        <f>SUM(H12:H12)</f>
        <v/>
      </c>
    </row>
    <row r="12">
      <c r="A12" s="272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72" t="inlineStr">
        <is>
          <t>чел.-ч</t>
        </is>
      </c>
      <c r="F12" s="251" t="n">
        <v>113.6</v>
      </c>
      <c r="G12" s="323" t="n">
        <v>9.4</v>
      </c>
      <c r="H12" s="169">
        <f>ROUND(F12*G12,2)</f>
        <v/>
      </c>
      <c r="M12" s="324" t="n"/>
    </row>
    <row r="13">
      <c r="A13" s="241" t="inlineStr">
        <is>
          <t>Затраты труда машинистов</t>
        </is>
      </c>
      <c r="B13" s="318" t="n"/>
      <c r="C13" s="318" t="n"/>
      <c r="D13" s="318" t="n"/>
      <c r="E13" s="319" t="n"/>
      <c r="F13" s="242" t="n"/>
      <c r="G13" s="157" t="n"/>
      <c r="H13" s="322">
        <f>H14</f>
        <v/>
      </c>
    </row>
    <row r="14">
      <c r="A14" s="272" t="n">
        <v>2</v>
      </c>
      <c r="B14" s="243" t="n"/>
      <c r="C14" s="179" t="n">
        <v>2</v>
      </c>
      <c r="D14" s="171" t="inlineStr">
        <is>
          <t>Затраты труда машинистов</t>
        </is>
      </c>
      <c r="E14" s="272" t="inlineStr">
        <is>
          <t>чел.-ч</t>
        </is>
      </c>
      <c r="F14" s="272" t="n">
        <v>18.8</v>
      </c>
      <c r="G14" s="169" t="n"/>
      <c r="H14" s="323" t="n">
        <v>235.9</v>
      </c>
    </row>
    <row r="15" customFormat="1" s="156">
      <c r="A15" s="242" t="inlineStr">
        <is>
          <t>Машины и механизмы</t>
        </is>
      </c>
      <c r="B15" s="318" t="n"/>
      <c r="C15" s="318" t="n"/>
      <c r="D15" s="318" t="n"/>
      <c r="E15" s="319" t="n"/>
      <c r="F15" s="242" t="n"/>
      <c r="G15" s="157" t="n"/>
      <c r="H15" s="325">
        <f>SUM(H16:H19)</f>
        <v/>
      </c>
    </row>
    <row r="16">
      <c r="A16" s="272" t="n">
        <v>3</v>
      </c>
      <c r="B16" s="243" t="n"/>
      <c r="C16" s="179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72" t="inlineStr">
        <is>
          <t>маш.час</t>
        </is>
      </c>
      <c r="F16" s="272" t="n">
        <v>9.4</v>
      </c>
      <c r="G16" s="180" t="n">
        <v>115.4</v>
      </c>
      <c r="H16" s="192">
        <f>ROUND(F16*G16,2)</f>
        <v/>
      </c>
      <c r="I16" s="173" t="n"/>
      <c r="J16" s="173" t="n"/>
      <c r="L16" s="173" t="n"/>
    </row>
    <row r="17" customFormat="1" s="156">
      <c r="A17" s="272" t="n">
        <v>4</v>
      </c>
      <c r="B17" s="243" t="n"/>
      <c r="C17" s="179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72" t="inlineStr">
        <is>
          <t>маш.час</t>
        </is>
      </c>
      <c r="F17" s="272" t="n">
        <v>9.4</v>
      </c>
      <c r="G17" s="180" t="n">
        <v>65.70999999999999</v>
      </c>
      <c r="H17" s="192">
        <f>ROUND(F17*G17,2)</f>
        <v/>
      </c>
      <c r="I17" s="173" t="n"/>
      <c r="J17" s="173" t="n"/>
      <c r="K17" s="193" t="n"/>
      <c r="L17" s="173" t="n"/>
    </row>
    <row r="18" ht="25.5" customHeight="1">
      <c r="A18" s="272" t="n">
        <v>5</v>
      </c>
      <c r="B18" s="243" t="n"/>
      <c r="C18" s="179" t="inlineStr">
        <is>
          <t>91.06.03-061</t>
        </is>
      </c>
      <c r="D18" s="171" t="inlineStr">
        <is>
          <t>Лебедки электрические тяговым усилием до 12,26 кН (1,25 т)</t>
        </is>
      </c>
      <c r="E18" s="272" t="inlineStr">
        <is>
          <t>маш.час</t>
        </is>
      </c>
      <c r="F18" s="272" t="n">
        <v>25.8</v>
      </c>
      <c r="G18" s="180" t="n">
        <v>3.28</v>
      </c>
      <c r="H18" s="192">
        <f>ROUND(F18*G18,2)</f>
        <v/>
      </c>
      <c r="I18" s="173" t="n"/>
      <c r="J18" s="173" t="n"/>
      <c r="L18" s="173" t="n"/>
    </row>
    <row r="19">
      <c r="A19" s="272" t="n">
        <v>6</v>
      </c>
      <c r="B19" s="243" t="n"/>
      <c r="C19" s="179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72" t="inlineStr">
        <is>
          <t>маш.час</t>
        </is>
      </c>
      <c r="F19" s="272" t="n">
        <v>25.8</v>
      </c>
      <c r="G19" s="180" t="n">
        <v>0.9</v>
      </c>
      <c r="H19" s="192">
        <f>ROUND(F19*G19,2)</f>
        <v/>
      </c>
      <c r="I19" s="173" t="n"/>
      <c r="J19" s="173" t="n"/>
      <c r="L19" s="173" t="n"/>
    </row>
    <row r="20">
      <c r="A20" s="242" t="inlineStr">
        <is>
          <t>Материалы</t>
        </is>
      </c>
      <c r="B20" s="318" t="n"/>
      <c r="C20" s="318" t="n"/>
      <c r="D20" s="318" t="n"/>
      <c r="E20" s="319" t="n"/>
      <c r="F20" s="242" t="n"/>
      <c r="G20" s="157" t="n"/>
      <c r="H20" s="325">
        <f>SUM(H21:H26)</f>
        <v/>
      </c>
    </row>
    <row r="21" ht="25.5" customHeight="1">
      <c r="A21" s="190" t="n">
        <v>7</v>
      </c>
      <c r="B21" s="190" t="n"/>
      <c r="C21" s="272" t="inlineStr">
        <is>
          <t>Прайс из СД ОП</t>
        </is>
      </c>
      <c r="D21" s="189" t="inlineStr">
        <is>
          <t>Кабель силовой с алюминиевыми жилами АВВГ 5х16-660</t>
        </is>
      </c>
      <c r="E21" s="272" t="inlineStr">
        <is>
          <t>км</t>
        </is>
      </c>
      <c r="F21" s="272" t="n">
        <v>1.1</v>
      </c>
      <c r="G21" s="204" t="n">
        <v>41552.33</v>
      </c>
      <c r="H21" s="192" t="n">
        <v>45707.563</v>
      </c>
    </row>
    <row r="22" ht="25.5" customHeight="1">
      <c r="A22" s="172" t="n">
        <v>8</v>
      </c>
      <c r="B22" s="243" t="n"/>
      <c r="C22" s="179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72" t="inlineStr">
        <is>
          <t>т</t>
        </is>
      </c>
      <c r="F22" s="272" t="n">
        <v>0.1</v>
      </c>
      <c r="G22" s="169" t="n">
        <v>5763</v>
      </c>
      <c r="H22" s="192" t="n">
        <v>576.3</v>
      </c>
      <c r="I22" s="166" t="n"/>
      <c r="J22" s="173" t="n"/>
      <c r="K22" s="173" t="n"/>
    </row>
    <row r="23">
      <c r="A23" s="190" t="n">
        <v>9</v>
      </c>
      <c r="B23" s="243" t="n"/>
      <c r="C23" s="179" t="inlineStr">
        <is>
          <t>14.4.02.09-0001</t>
        </is>
      </c>
      <c r="D23" s="171" t="inlineStr">
        <is>
          <t>Краска</t>
        </is>
      </c>
      <c r="E23" s="272" t="inlineStr">
        <is>
          <t>кг</t>
        </is>
      </c>
      <c r="F23" s="272" t="n">
        <v>2.5</v>
      </c>
      <c r="G23" s="169" t="n">
        <v>28.6</v>
      </c>
      <c r="H23" s="192" t="n">
        <v>71.5</v>
      </c>
      <c r="I23" s="166" t="n"/>
      <c r="J23" s="173" t="n"/>
      <c r="K23" s="173" t="n"/>
    </row>
    <row r="24" ht="25.5" customHeight="1">
      <c r="A24" s="172" t="n">
        <v>10</v>
      </c>
      <c r="B24" s="243" t="n"/>
      <c r="C24" s="179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72" t="inlineStr">
        <is>
          <t>т</t>
        </is>
      </c>
      <c r="F24" s="272" t="n">
        <v>0.01</v>
      </c>
      <c r="G24" s="169" t="n">
        <v>5000</v>
      </c>
      <c r="H24" s="192" t="n">
        <v>50</v>
      </c>
      <c r="I24" s="166" t="n"/>
      <c r="J24" s="173" t="n"/>
      <c r="K24" s="173" t="n"/>
    </row>
    <row r="25">
      <c r="A25" s="172" t="n">
        <v>11</v>
      </c>
      <c r="B25" s="243" t="n"/>
      <c r="C25" s="179" t="inlineStr">
        <is>
          <t>01.7.06.07-0002</t>
        </is>
      </c>
      <c r="D25" s="171" t="inlineStr">
        <is>
          <t>Лента монтажная, тип ЛМ-5</t>
        </is>
      </c>
      <c r="E25" s="272" t="inlineStr">
        <is>
          <t>10 м</t>
        </is>
      </c>
      <c r="F25" s="272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90" t="n">
        <v>12</v>
      </c>
      <c r="B26" s="243" t="n"/>
      <c r="C26" s="179" t="inlineStr">
        <is>
          <t>14.4.03.03-0002</t>
        </is>
      </c>
      <c r="D26" s="171" t="inlineStr">
        <is>
          <t>Лак битумный БТ-123</t>
        </is>
      </c>
      <c r="E26" s="272" t="inlineStr">
        <is>
          <t>т</t>
        </is>
      </c>
      <c r="F26" s="272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3" t="n"/>
      <c r="B27" s="184" t="n"/>
      <c r="C27" s="185" t="n"/>
      <c r="D27" s="186" t="n"/>
      <c r="E27" s="187" t="n"/>
      <c r="F27" s="187" t="n"/>
      <c r="G27" s="188" t="n"/>
      <c r="H27" s="188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  <row r="37">
      <c r="H37" s="326" t="n"/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5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4" t="inlineStr">
        <is>
          <t>Наименование разрабатываемого показателя УНЦ — КЛ 0,4 кВ (с алюминиевой жилой) сечение жилы 16 мм2, количество жил 5 шт.</t>
        </is>
      </c>
    </row>
    <row r="8">
      <c r="B8" s="247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51" t="inlineStr">
        <is>
          <t>Наименование</t>
        </is>
      </c>
      <c r="C10" s="251" t="inlineStr">
        <is>
          <t>Сметная стоимость в ценах на 01.01.2023
 (руб.)</t>
        </is>
      </c>
      <c r="D10" s="251" t="inlineStr">
        <is>
          <t>Удельный вес, 
(в СМР)</t>
        </is>
      </c>
      <c r="E10" s="25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7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2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B50" sqref="B50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5" t="inlineStr">
        <is>
          <t>Расчет стоимости СМР и оборудования</t>
        </is>
      </c>
    </row>
    <row r="5" ht="12.75" customFormat="1" customHeight="1" s="4">
      <c r="A5" s="225" t="n"/>
      <c r="B5" s="225" t="n"/>
      <c r="C5" s="275" t="n"/>
      <c r="D5" s="225" t="n"/>
      <c r="E5" s="225" t="n"/>
      <c r="F5" s="225" t="n"/>
      <c r="G5" s="225" t="n"/>
      <c r="H5" s="225" t="n"/>
      <c r="I5" s="225" t="n"/>
      <c r="J5" s="22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4" t="inlineStr">
        <is>
          <t>КЛ 0,4 кВ (с алюминиевой жилой) сечение жилы 16 мм2, количество жил 5 шт.</t>
        </is>
      </c>
    </row>
    <row r="7" ht="12.75" customFormat="1" customHeight="1" s="4">
      <c r="A7" s="228" t="inlineStr">
        <is>
          <t>Единица измерения  — 1 км</t>
        </is>
      </c>
      <c r="I7" s="234" t="n"/>
      <c r="J7" s="234" t="n"/>
    </row>
    <row r="8" ht="13.5" customFormat="1" customHeight="1" s="4">
      <c r="A8" s="228" t="n"/>
    </row>
    <row r="9" ht="13.15" customFormat="1" customHeight="1" s="4"/>
    <row r="10" ht="27" customHeight="1">
      <c r="A10" s="251" t="inlineStr">
        <is>
          <t>№ пп.</t>
        </is>
      </c>
      <c r="B10" s="251" t="inlineStr">
        <is>
          <t>Код ресурса</t>
        </is>
      </c>
      <c r="C10" s="251" t="inlineStr">
        <is>
          <t>Наименование</t>
        </is>
      </c>
      <c r="D10" s="251" t="inlineStr">
        <is>
          <t>Ед. изм.</t>
        </is>
      </c>
      <c r="E10" s="251" t="inlineStr">
        <is>
          <t>Кол-во единиц по проектным данным</t>
        </is>
      </c>
      <c r="F10" s="251" t="inlineStr">
        <is>
          <t>Сметная стоимость в ценах на 01.01.2000 (руб.)</t>
        </is>
      </c>
      <c r="G10" s="319" t="n"/>
      <c r="H10" s="251" t="inlineStr">
        <is>
          <t>Удельный вес, %</t>
        </is>
      </c>
      <c r="I10" s="251" t="inlineStr">
        <is>
          <t>Сметная стоимость в ценах на 01.01.2023 (руб.)</t>
        </is>
      </c>
      <c r="J10" s="319" t="n"/>
      <c r="M10" s="12" t="n"/>
      <c r="N10" s="12" t="n"/>
    </row>
    <row r="11" ht="28.5" customHeight="1">
      <c r="A11" s="321" t="n"/>
      <c r="B11" s="321" t="n"/>
      <c r="C11" s="321" t="n"/>
      <c r="D11" s="321" t="n"/>
      <c r="E11" s="321" t="n"/>
      <c r="F11" s="251" t="inlineStr">
        <is>
          <t>на ед. изм.</t>
        </is>
      </c>
      <c r="G11" s="251" t="inlineStr">
        <is>
          <t>общая</t>
        </is>
      </c>
      <c r="H11" s="321" t="n"/>
      <c r="I11" s="251" t="inlineStr">
        <is>
          <t>на ед. изм.</t>
        </is>
      </c>
      <c r="J11" s="251" t="inlineStr">
        <is>
          <t>общая</t>
        </is>
      </c>
      <c r="M11" s="12" t="n"/>
      <c r="N11" s="12" t="n"/>
    </row>
    <row r="12">
      <c r="A12" s="251" t="n">
        <v>1</v>
      </c>
      <c r="B12" s="251" t="n">
        <v>2</v>
      </c>
      <c r="C12" s="251" t="n">
        <v>3</v>
      </c>
      <c r="D12" s="251" t="n">
        <v>4</v>
      </c>
      <c r="E12" s="251" t="n">
        <v>5</v>
      </c>
      <c r="F12" s="251" t="n">
        <v>6</v>
      </c>
      <c r="G12" s="251" t="n">
        <v>7</v>
      </c>
      <c r="H12" s="251" t="n">
        <v>8</v>
      </c>
      <c r="I12" s="252" t="n">
        <v>9</v>
      </c>
      <c r="J12" s="252" t="n">
        <v>10</v>
      </c>
      <c r="M12" s="12" t="n"/>
      <c r="N12" s="12" t="n"/>
    </row>
    <row r="13">
      <c r="A13" s="251" t="n"/>
      <c r="B13" s="241" t="inlineStr">
        <is>
          <t>Затраты труда рабочих-строителей</t>
        </is>
      </c>
      <c r="C13" s="318" t="n"/>
      <c r="D13" s="318" t="n"/>
      <c r="E13" s="318" t="n"/>
      <c r="F13" s="318" t="n"/>
      <c r="G13" s="318" t="n"/>
      <c r="H13" s="319" t="n"/>
      <c r="I13" s="125" t="n"/>
      <c r="J13" s="125" t="n"/>
    </row>
    <row r="14" ht="25.5" customHeight="1">
      <c r="A14" s="251" t="n">
        <v>1</v>
      </c>
      <c r="B14" s="135" t="inlineStr">
        <is>
          <t>1-3-8</t>
        </is>
      </c>
      <c r="C14" s="259" t="inlineStr">
        <is>
          <t>Затраты труда рабочих-строителей среднего разряда (3,8)</t>
        </is>
      </c>
      <c r="D14" s="251" t="inlineStr">
        <is>
          <t>чел.-ч.</t>
        </is>
      </c>
      <c r="E14" s="328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51" t="n"/>
      <c r="B15" s="251" t="n"/>
      <c r="C15" s="241" t="inlineStr">
        <is>
          <t>Итого по разделу "Затраты труда рабочих-строителей"</t>
        </is>
      </c>
      <c r="D15" s="251" t="inlineStr">
        <is>
          <t>чел.-ч.</t>
        </is>
      </c>
      <c r="E15" s="329">
        <f>SUM(E14:E14)</f>
        <v/>
      </c>
      <c r="F15" s="32" t="n"/>
      <c r="G15" s="32">
        <f>SUM(G14:G14)</f>
        <v/>
      </c>
      <c r="H15" s="262" t="n">
        <v>1</v>
      </c>
      <c r="I15" s="125" t="n"/>
      <c r="J15" s="32">
        <f>SUM(J14:J14)</f>
        <v/>
      </c>
    </row>
    <row r="16" ht="14.25" customFormat="1" customHeight="1" s="12">
      <c r="A16" s="251" t="n"/>
      <c r="B16" s="259" t="inlineStr">
        <is>
          <t>Затраты труда машинистов</t>
        </is>
      </c>
      <c r="C16" s="318" t="n"/>
      <c r="D16" s="318" t="n"/>
      <c r="E16" s="318" t="n"/>
      <c r="F16" s="318" t="n"/>
      <c r="G16" s="318" t="n"/>
      <c r="H16" s="319" t="n"/>
      <c r="I16" s="125" t="n"/>
      <c r="J16" s="125" t="n"/>
    </row>
    <row r="17" ht="14.25" customFormat="1" customHeight="1" s="12">
      <c r="A17" s="251" t="n">
        <v>2</v>
      </c>
      <c r="B17" s="251" t="n">
        <v>2</v>
      </c>
      <c r="C17" s="259" t="inlineStr">
        <is>
          <t>Затраты труда машинистов</t>
        </is>
      </c>
      <c r="D17" s="251" t="inlineStr">
        <is>
          <t>чел.-ч.</t>
        </is>
      </c>
      <c r="E17" s="328" t="n">
        <v>18.8</v>
      </c>
      <c r="F17" s="32">
        <f>G17/E17</f>
        <v/>
      </c>
      <c r="G17" s="32">
        <f>'Прил. 3'!H13</f>
        <v/>
      </c>
      <c r="H17" s="26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51" t="n"/>
      <c r="B18" s="241" t="inlineStr">
        <is>
          <t>Машины и механизмы</t>
        </is>
      </c>
      <c r="C18" s="318" t="n"/>
      <c r="D18" s="318" t="n"/>
      <c r="E18" s="318" t="n"/>
      <c r="F18" s="318" t="n"/>
      <c r="G18" s="318" t="n"/>
      <c r="H18" s="319" t="n"/>
      <c r="I18" s="125" t="n"/>
      <c r="J18" s="125" t="n"/>
    </row>
    <row r="19" ht="14.25" customFormat="1" customHeight="1" s="12">
      <c r="A19" s="251" t="n"/>
      <c r="B19" s="259" t="inlineStr">
        <is>
          <t>Основные машины и механизмы</t>
        </is>
      </c>
      <c r="C19" s="318" t="n"/>
      <c r="D19" s="318" t="n"/>
      <c r="E19" s="318" t="n"/>
      <c r="F19" s="318" t="n"/>
      <c r="G19" s="318" t="n"/>
      <c r="H19" s="319" t="n"/>
      <c r="I19" s="125" t="n"/>
      <c r="J19" s="125" t="n"/>
    </row>
    <row r="20" ht="25.5" customFormat="1" customHeight="1" s="12">
      <c r="A20" s="251" t="n">
        <v>3</v>
      </c>
      <c r="B20" s="179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72" t="inlineStr">
        <is>
          <t>маш.час</t>
        </is>
      </c>
      <c r="E20" s="330" t="n">
        <v>9.4</v>
      </c>
      <c r="F20" s="180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51" t="n">
        <v>4</v>
      </c>
      <c r="B21" s="179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72" t="inlineStr">
        <is>
          <t>маш.час</t>
        </is>
      </c>
      <c r="E21" s="330" t="n">
        <v>9.4</v>
      </c>
      <c r="F21" s="180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51" t="n"/>
      <c r="B22" s="251" t="n"/>
      <c r="C22" s="259" t="inlineStr">
        <is>
          <t>Итого основные машины и механизмы</t>
        </is>
      </c>
      <c r="D22" s="251" t="n"/>
      <c r="E22" s="329" t="n"/>
      <c r="F22" s="32" t="n"/>
      <c r="G22" s="32">
        <f>SUM(G20:G21)</f>
        <v/>
      </c>
      <c r="H22" s="262">
        <f>G22/G26</f>
        <v/>
      </c>
      <c r="I22" s="127" t="n"/>
      <c r="J22" s="32">
        <f>SUM(J20:J21)</f>
        <v/>
      </c>
    </row>
    <row r="23" outlineLevel="1" ht="25.5" customFormat="1" customHeight="1" s="12">
      <c r="A23" s="251" t="n">
        <v>5</v>
      </c>
      <c r="B23" s="179" t="inlineStr">
        <is>
          <t>91.06.03-061</t>
        </is>
      </c>
      <c r="C23" s="171" t="inlineStr">
        <is>
          <t>Лебедки электрические тяговым усилием до 12,26 кН (1,25 т)</t>
        </is>
      </c>
      <c r="D23" s="272" t="inlineStr">
        <is>
          <t>маш.час</t>
        </is>
      </c>
      <c r="E23" s="330" t="n">
        <v>25.8</v>
      </c>
      <c r="F23" s="180" t="n">
        <v>3.28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51" t="n">
        <v>6</v>
      </c>
      <c r="B24" s="179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72" t="inlineStr">
        <is>
          <t>маш.час</t>
        </is>
      </c>
      <c r="E24" s="330" t="n">
        <v>25.8</v>
      </c>
      <c r="F24" s="180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51" t="n"/>
      <c r="B25" s="251" t="n"/>
      <c r="C25" s="259" t="inlineStr">
        <is>
          <t>Итого прочие машины и механизмы</t>
        </is>
      </c>
      <c r="D25" s="251" t="n"/>
      <c r="E25" s="260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51" t="n"/>
      <c r="B26" s="251" t="n"/>
      <c r="C26" s="241" t="inlineStr">
        <is>
          <t>Итого по разделу «Машины и механизмы»</t>
        </is>
      </c>
      <c r="D26" s="251" t="n"/>
      <c r="E26" s="260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51" t="n"/>
      <c r="B27" s="241" t="inlineStr">
        <is>
          <t>Оборудование</t>
        </is>
      </c>
      <c r="C27" s="318" t="n"/>
      <c r="D27" s="318" t="n"/>
      <c r="E27" s="318" t="n"/>
      <c r="F27" s="318" t="n"/>
      <c r="G27" s="318" t="n"/>
      <c r="H27" s="319" t="n"/>
      <c r="I27" s="125" t="n"/>
      <c r="J27" s="125" t="n"/>
    </row>
    <row r="28">
      <c r="A28" s="251" t="n"/>
      <c r="B28" s="259" t="inlineStr">
        <is>
          <t>Основное оборудование</t>
        </is>
      </c>
      <c r="C28" s="318" t="n"/>
      <c r="D28" s="318" t="n"/>
      <c r="E28" s="318" t="n"/>
      <c r="F28" s="318" t="n"/>
      <c r="G28" s="318" t="n"/>
      <c r="H28" s="319" t="n"/>
      <c r="I28" s="125" t="n"/>
      <c r="J28" s="125" t="n"/>
    </row>
    <row r="29">
      <c r="A29" s="251" t="n"/>
      <c r="B29" s="251" t="n"/>
      <c r="C29" s="259" t="inlineStr">
        <is>
          <t>Итого основное оборудование</t>
        </is>
      </c>
      <c r="D29" s="251" t="n"/>
      <c r="E29" s="328" t="n"/>
      <c r="F29" s="261" t="n"/>
      <c r="G29" s="32" t="n">
        <v>0</v>
      </c>
      <c r="H29" s="128" t="n">
        <v>0</v>
      </c>
      <c r="I29" s="127" t="n"/>
      <c r="J29" s="32" t="n">
        <v>0</v>
      </c>
    </row>
    <row r="30">
      <c r="A30" s="251" t="n"/>
      <c r="B30" s="251" t="n"/>
      <c r="C30" s="259" t="inlineStr">
        <is>
          <t>Итого прочее оборудование</t>
        </is>
      </c>
      <c r="D30" s="251" t="n"/>
      <c r="E30" s="329" t="n"/>
      <c r="F30" s="261" t="n"/>
      <c r="G30" s="32" t="n">
        <v>0</v>
      </c>
      <c r="H30" s="128" t="n">
        <v>0</v>
      </c>
      <c r="I30" s="127" t="n"/>
      <c r="J30" s="32" t="n">
        <v>0</v>
      </c>
    </row>
    <row r="31">
      <c r="A31" s="251" t="n"/>
      <c r="B31" s="251" t="n"/>
      <c r="C31" s="241" t="inlineStr">
        <is>
          <t>Итого по разделу «Оборудование»</t>
        </is>
      </c>
      <c r="D31" s="251" t="n"/>
      <c r="E31" s="260" t="n"/>
      <c r="F31" s="261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51" t="n"/>
      <c r="B32" s="251" t="n"/>
      <c r="C32" s="259" t="inlineStr">
        <is>
          <t>в том числе технологическое оборудование</t>
        </is>
      </c>
      <c r="D32" s="251" t="n"/>
      <c r="E32" s="328" t="n"/>
      <c r="F32" s="261" t="n"/>
      <c r="G32" s="32">
        <f>'Прил.6 Расчет ОБ'!G12</f>
        <v/>
      </c>
      <c r="H32" s="262" t="n"/>
      <c r="I32" s="127" t="n"/>
      <c r="J32" s="32">
        <f>J31</f>
        <v/>
      </c>
    </row>
    <row r="33" ht="14.25" customFormat="1" customHeight="1" s="12">
      <c r="A33" s="251" t="n"/>
      <c r="B33" s="241" t="inlineStr">
        <is>
          <t>Материалы</t>
        </is>
      </c>
      <c r="C33" s="318" t="n"/>
      <c r="D33" s="318" t="n"/>
      <c r="E33" s="318" t="n"/>
      <c r="F33" s="318" t="n"/>
      <c r="G33" s="318" t="n"/>
      <c r="H33" s="319" t="n"/>
      <c r="I33" s="125" t="n"/>
      <c r="J33" s="125" t="n"/>
    </row>
    <row r="34" ht="14.25" customFormat="1" customHeight="1" s="12">
      <c r="A34" s="252" t="n"/>
      <c r="B34" s="255" t="inlineStr">
        <is>
          <t>Основные материалы</t>
        </is>
      </c>
      <c r="C34" s="331" t="n"/>
      <c r="D34" s="331" t="n"/>
      <c r="E34" s="331" t="n"/>
      <c r="F34" s="331" t="n"/>
      <c r="G34" s="331" t="n"/>
      <c r="H34" s="332" t="n"/>
      <c r="I34" s="138" t="n"/>
      <c r="J34" s="138" t="n"/>
    </row>
    <row r="35" ht="25.5" customFormat="1" customHeight="1" s="12">
      <c r="A35" s="251" t="n">
        <v>7</v>
      </c>
      <c r="B35" s="194" t="inlineStr">
        <is>
          <t>БЦ.86.17</t>
        </is>
      </c>
      <c r="C35" s="171" t="inlineStr">
        <is>
          <t>Кабель силовой с алюминиевыми жилами АВВГ 5х16-660</t>
        </is>
      </c>
      <c r="D35" s="251" t="inlineStr">
        <is>
          <t>км</t>
        </is>
      </c>
      <c r="E35" s="328" t="n">
        <v>1.1</v>
      </c>
      <c r="F35" s="261">
        <f>ROUND(I35/'Прил. 10'!$D$13,2)</f>
        <v/>
      </c>
      <c r="G35" s="32">
        <f>ROUND(E35*F35,2)</f>
        <v/>
      </c>
      <c r="H35" s="128">
        <f>G35/$G$43</f>
        <v/>
      </c>
      <c r="I35" s="32" t="n">
        <v>191210.39</v>
      </c>
      <c r="J35" s="32">
        <f>ROUND(I35*E35,2)</f>
        <v/>
      </c>
    </row>
    <row r="36" ht="14.25" customFormat="1" customHeight="1" s="12">
      <c r="A36" s="253" t="n"/>
      <c r="B36" s="140" t="n"/>
      <c r="C36" s="141" t="inlineStr">
        <is>
          <t>Итого основные материалы</t>
        </is>
      </c>
      <c r="D36" s="253" t="n"/>
      <c r="E36" s="333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51" t="n">
        <v>8</v>
      </c>
      <c r="B37" s="179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72" t="inlineStr">
        <is>
          <t>т</t>
        </is>
      </c>
      <c r="E37" s="330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51" t="n">
        <v>9</v>
      </c>
      <c r="B38" s="179" t="inlineStr">
        <is>
          <t>14.4.02.09-0001</t>
        </is>
      </c>
      <c r="C38" s="171" t="inlineStr">
        <is>
          <t>Краска</t>
        </is>
      </c>
      <c r="D38" s="272" t="inlineStr">
        <is>
          <t>кг</t>
        </is>
      </c>
      <c r="E38" s="330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51" t="n">
        <v>10</v>
      </c>
      <c r="B39" s="179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72" t="inlineStr">
        <is>
          <t>т</t>
        </is>
      </c>
      <c r="E39" s="330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51" t="n">
        <v>11</v>
      </c>
      <c r="B40" s="179" t="inlineStr">
        <is>
          <t>01.7.06.07-0002</t>
        </is>
      </c>
      <c r="C40" s="171" t="inlineStr">
        <is>
          <t>Лента монтажная, тип ЛМ-5</t>
        </is>
      </c>
      <c r="D40" s="272" t="inlineStr">
        <is>
          <t>10 м</t>
        </is>
      </c>
      <c r="E40" s="330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51" t="n">
        <v>12</v>
      </c>
      <c r="B41" s="179" t="inlineStr">
        <is>
          <t>14.4.03.03-0002</t>
        </is>
      </c>
      <c r="C41" s="171" t="inlineStr">
        <is>
          <t>Лак битумный БТ-123</t>
        </is>
      </c>
      <c r="D41" s="272" t="inlineStr">
        <is>
          <t>т</t>
        </is>
      </c>
      <c r="E41" s="330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51" t="n"/>
      <c r="B42" s="251" t="n"/>
      <c r="C42" s="259" t="inlineStr">
        <is>
          <t>Итого прочие материалы</t>
        </is>
      </c>
      <c r="D42" s="251" t="n"/>
      <c r="E42" s="328" t="n"/>
      <c r="F42" s="261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51" t="n"/>
      <c r="B43" s="251" t="n"/>
      <c r="C43" s="241" t="inlineStr">
        <is>
          <t>Итого по разделу «Материалы»</t>
        </is>
      </c>
      <c r="D43" s="251" t="n"/>
      <c r="E43" s="260" t="n"/>
      <c r="F43" s="261" t="n"/>
      <c r="G43" s="32">
        <f>G36+G42</f>
        <v/>
      </c>
      <c r="H43" s="262">
        <f>G43/$G$43</f>
        <v/>
      </c>
      <c r="I43" s="32" t="n"/>
      <c r="J43" s="32">
        <f>J36+J42</f>
        <v/>
      </c>
    </row>
    <row r="44" ht="14.25" customFormat="1" customHeight="1" s="12">
      <c r="A44" s="251" t="n"/>
      <c r="B44" s="251" t="n"/>
      <c r="C44" s="259" t="inlineStr">
        <is>
          <t>ИТОГО ПО РМ</t>
        </is>
      </c>
      <c r="D44" s="251" t="n"/>
      <c r="E44" s="260" t="n"/>
      <c r="F44" s="261" t="n"/>
      <c r="G44" s="32">
        <f>G15+G26+G43</f>
        <v/>
      </c>
      <c r="H44" s="262" t="n"/>
      <c r="I44" s="32" t="n"/>
      <c r="J44" s="32">
        <f>J15+J26+J43</f>
        <v/>
      </c>
    </row>
    <row r="45" ht="14.25" customFormat="1" customHeight="1" s="12">
      <c r="A45" s="251" t="n"/>
      <c r="B45" s="251" t="n"/>
      <c r="C45" s="259" t="inlineStr">
        <is>
          <t>Накладные расходы</t>
        </is>
      </c>
      <c r="D45" s="133">
        <f>ROUND(G45/(G$17+$G$15),2)</f>
        <v/>
      </c>
      <c r="E45" s="260" t="n"/>
      <c r="F45" s="261" t="n"/>
      <c r="G45" s="32" t="n">
        <v>1264.59</v>
      </c>
      <c r="H45" s="262" t="n"/>
      <c r="I45" s="32" t="n"/>
      <c r="J45" s="32">
        <f>ROUND(D45*(J15+J17),2)</f>
        <v/>
      </c>
    </row>
    <row r="46" ht="14.25" customFormat="1" customHeight="1" s="12">
      <c r="A46" s="251" t="n"/>
      <c r="B46" s="251" t="n"/>
      <c r="C46" s="259" t="inlineStr">
        <is>
          <t>Сметная прибыль</t>
        </is>
      </c>
      <c r="D46" s="133">
        <f>ROUND(G46/(G$15+G$17),2)</f>
        <v/>
      </c>
      <c r="E46" s="260" t="n"/>
      <c r="F46" s="261" t="n"/>
      <c r="G46" s="32" t="n">
        <v>664.89</v>
      </c>
      <c r="H46" s="262" t="n"/>
      <c r="I46" s="32" t="n"/>
      <c r="J46" s="32">
        <f>ROUND(D46*(J15+J17),2)</f>
        <v/>
      </c>
    </row>
    <row r="47" ht="14.25" customFormat="1" customHeight="1" s="12">
      <c r="A47" s="251" t="n"/>
      <c r="B47" s="251" t="n"/>
      <c r="C47" s="259" t="inlineStr">
        <is>
          <t>Итого СМР (с НР и СП)</t>
        </is>
      </c>
      <c r="D47" s="251" t="n"/>
      <c r="E47" s="260" t="n"/>
      <c r="F47" s="261" t="n"/>
      <c r="G47" s="32">
        <f>G15+G26+G43+G45+G46</f>
        <v/>
      </c>
      <c r="H47" s="262" t="n"/>
      <c r="I47" s="32" t="n"/>
      <c r="J47" s="32">
        <f>J15+J26+J43+J45+J46</f>
        <v/>
      </c>
    </row>
    <row r="48" ht="14.25" customFormat="1" customHeight="1" s="12">
      <c r="A48" s="251" t="n"/>
      <c r="B48" s="251" t="n"/>
      <c r="C48" s="259" t="inlineStr">
        <is>
          <t>ВСЕГО СМР + ОБОРУДОВАНИЕ</t>
        </is>
      </c>
      <c r="D48" s="251" t="n"/>
      <c r="E48" s="260" t="n"/>
      <c r="F48" s="261" t="n"/>
      <c r="G48" s="32">
        <f>G47+G31</f>
        <v/>
      </c>
      <c r="H48" s="262" t="n"/>
      <c r="I48" s="32" t="n"/>
      <c r="J48" s="32">
        <f>J47+J31</f>
        <v/>
      </c>
    </row>
    <row r="49" ht="34.5" customFormat="1" customHeight="1" s="12">
      <c r="A49" s="251" t="n"/>
      <c r="B49" s="251" t="n"/>
      <c r="C49" s="259" t="inlineStr">
        <is>
          <t>ИТОГО ПОКАЗАТЕЛЬ НА ЕД. ИЗМ.</t>
        </is>
      </c>
      <c r="D49" s="251" t="inlineStr">
        <is>
          <t>1 км</t>
        </is>
      </c>
      <c r="E49" s="328" t="n">
        <v>1</v>
      </c>
      <c r="F49" s="261" t="n"/>
      <c r="G49" s="32">
        <f>G48/E49</f>
        <v/>
      </c>
      <c r="H49" s="262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7" t="inlineStr">
        <is>
          <t>Приложение №6</t>
        </is>
      </c>
    </row>
    <row r="2" ht="21.75" customHeight="1">
      <c r="A2" s="267" t="n"/>
      <c r="B2" s="267" t="n"/>
      <c r="C2" s="267" t="n"/>
      <c r="D2" s="267" t="n"/>
      <c r="E2" s="267" t="n"/>
      <c r="F2" s="267" t="n"/>
      <c r="G2" s="267" t="n"/>
    </row>
    <row r="3">
      <c r="A3" s="225" t="inlineStr">
        <is>
          <t>Расчет стоимости оборудования</t>
        </is>
      </c>
    </row>
    <row r="4" ht="25.5" customHeight="1">
      <c r="A4" s="228" t="inlineStr">
        <is>
          <t>Наименование разрабатываемого показателя УНЦ — КЛ 0,4 кВ (с алюминиевой жилой) сечение жилы 16 мм2, количество жил 5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2" t="inlineStr">
        <is>
          <t>№ пп.</t>
        </is>
      </c>
      <c r="B6" s="272" t="inlineStr">
        <is>
          <t>Код ресурса</t>
        </is>
      </c>
      <c r="C6" s="272" t="inlineStr">
        <is>
          <t>Наименование</t>
        </is>
      </c>
      <c r="D6" s="272" t="inlineStr">
        <is>
          <t>Ед. изм.</t>
        </is>
      </c>
      <c r="E6" s="251" t="inlineStr">
        <is>
          <t>Кол-во единиц по проектным данным</t>
        </is>
      </c>
      <c r="F6" s="272" t="inlineStr">
        <is>
          <t>Сметная стоимость в ценах на 01.01.2000 (руб.)</t>
        </is>
      </c>
      <c r="G6" s="319" t="n"/>
    </row>
    <row r="7">
      <c r="A7" s="321" t="n"/>
      <c r="B7" s="321" t="n"/>
      <c r="C7" s="321" t="n"/>
      <c r="D7" s="321" t="n"/>
      <c r="E7" s="321" t="n"/>
      <c r="F7" s="251" t="inlineStr">
        <is>
          <t>на ед. изм.</t>
        </is>
      </c>
      <c r="G7" s="251" t="inlineStr">
        <is>
          <t>общая</t>
        </is>
      </c>
    </row>
    <row r="8">
      <c r="A8" s="251" t="n">
        <v>1</v>
      </c>
      <c r="B8" s="251" t="n">
        <v>2</v>
      </c>
      <c r="C8" s="251" t="n">
        <v>3</v>
      </c>
      <c r="D8" s="251" t="n">
        <v>4</v>
      </c>
      <c r="E8" s="251" t="n">
        <v>5</v>
      </c>
      <c r="F8" s="251" t="n">
        <v>6</v>
      </c>
      <c r="G8" s="251" t="n">
        <v>7</v>
      </c>
    </row>
    <row r="9" ht="15" customHeight="1">
      <c r="A9" s="25" t="n"/>
      <c r="B9" s="259" t="inlineStr">
        <is>
          <t>ИНЖЕНЕРНОЕ ОБОРУДОВАНИЕ</t>
        </is>
      </c>
      <c r="C9" s="318" t="n"/>
      <c r="D9" s="318" t="n"/>
      <c r="E9" s="318" t="n"/>
      <c r="F9" s="318" t="n"/>
      <c r="G9" s="319" t="n"/>
    </row>
    <row r="10" ht="27" customHeight="1">
      <c r="A10" s="251" t="n"/>
      <c r="B10" s="241" t="n"/>
      <c r="C10" s="259" t="inlineStr">
        <is>
          <t>ИТОГО ИНЖЕНЕРНОЕ ОБОРУДОВАНИЕ</t>
        </is>
      </c>
      <c r="D10" s="241" t="n"/>
      <c r="E10" s="105" t="n"/>
      <c r="F10" s="261" t="n"/>
      <c r="G10" s="261" t="n">
        <v>0</v>
      </c>
    </row>
    <row r="11">
      <c r="A11" s="251" t="n"/>
      <c r="B11" s="259" t="inlineStr">
        <is>
          <t>ТЕХНОЛОГИЧЕСКОЕ ОБОРУДОВАНИЕ</t>
        </is>
      </c>
      <c r="C11" s="318" t="n"/>
      <c r="D11" s="318" t="n"/>
      <c r="E11" s="318" t="n"/>
      <c r="F11" s="318" t="n"/>
      <c r="G11" s="319" t="n"/>
    </row>
    <row r="12" ht="25.5" customHeight="1">
      <c r="A12" s="251" t="n"/>
      <c r="B12" s="259" t="n"/>
      <c r="C12" s="259" t="inlineStr">
        <is>
          <t>ИТОГО ТЕХНОЛОГИЧЕСКОЕ ОБОРУДОВАНИЕ</t>
        </is>
      </c>
      <c r="D12" s="259" t="n"/>
      <c r="E12" s="271" t="n"/>
      <c r="F12" s="261" t="n"/>
      <c r="G12" s="32" t="n">
        <v>0</v>
      </c>
    </row>
    <row r="13" ht="19.5" customHeight="1">
      <c r="A13" s="251" t="n"/>
      <c r="B13" s="259" t="n"/>
      <c r="C13" s="259" t="inlineStr">
        <is>
          <t>Всего по разделу «Оборудование»</t>
        </is>
      </c>
      <c r="D13" s="259" t="n"/>
      <c r="E13" s="271" t="n"/>
      <c r="F13" s="261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3" t="inlineStr">
        <is>
          <t xml:space="preserve">Наименование разрабатываемого показателя УНЦ - </t>
        </is>
      </c>
      <c r="D5" s="273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>
      <c r="A9" s="321" t="n"/>
      <c r="B9" s="321" t="n"/>
      <c r="C9" s="321" t="n"/>
      <c r="D9" s="321" t="n"/>
    </row>
    <row r="10" ht="15.75" customHeight="1">
      <c r="A10" s="240" t="n">
        <v>1</v>
      </c>
      <c r="B10" s="240" t="n">
        <v>2</v>
      </c>
      <c r="C10" s="240" t="n">
        <v>3</v>
      </c>
      <c r="D10" s="240" t="n">
        <v>4</v>
      </c>
    </row>
    <row r="11" ht="47.25" customHeight="1">
      <c r="A11" s="240" t="inlineStr">
        <is>
          <t>К3-01-3</t>
        </is>
      </c>
      <c r="B11" s="240" t="inlineStr">
        <is>
          <t xml:space="preserve">УНЦ КЛ 0,4 кВ </t>
        </is>
      </c>
      <c r="C11" s="197">
        <f>D5</f>
        <v/>
      </c>
      <c r="D11" s="19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5" t="inlineStr">
        <is>
          <t>Приложение № 10</t>
        </is>
      </c>
    </row>
    <row r="5" ht="18.75" customHeight="1">
      <c r="B5" s="117" t="n"/>
    </row>
    <row r="6" ht="15.75" customHeight="1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74" t="n"/>
    </row>
    <row r="8">
      <c r="B8" s="274" t="n"/>
      <c r="C8" s="274" t="n"/>
      <c r="D8" s="274" t="n"/>
      <c r="E8" s="274" t="n"/>
    </row>
    <row r="9" ht="47.25" customHeight="1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>
      <c r="B10" s="240" t="n">
        <v>1</v>
      </c>
      <c r="C10" s="240" t="n">
        <v>2</v>
      </c>
      <c r="D10" s="240" t="n">
        <v>3</v>
      </c>
    </row>
    <row r="11" ht="47.25" customHeight="1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47.25" customHeight="1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10.77</v>
      </c>
    </row>
    <row r="13" ht="47.25" customHeight="1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4.39</v>
      </c>
    </row>
    <row r="14" ht="31.5" customHeight="1">
      <c r="B14" s="24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0" t="n">
        <v>6.26</v>
      </c>
    </row>
    <row r="15" ht="94.5" customHeight="1">
      <c r="B15" s="240" t="inlineStr">
        <is>
          <t>Временные здания и сооружения</t>
        </is>
      </c>
      <c r="C15" s="24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40" t="inlineStr">
        <is>
          <t>Строительный контроль</t>
        </is>
      </c>
      <c r="C17" s="24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40" t="inlineStr">
        <is>
          <t>Авторский надзор - 0,2%</t>
        </is>
      </c>
      <c r="C18" s="240" t="inlineStr">
        <is>
          <t>Приказ от 4.08.2020 № 421/пр п.173</t>
        </is>
      </c>
      <c r="D18" s="120" t="n">
        <v>0.002</v>
      </c>
    </row>
    <row r="19" ht="31.5" customHeight="1">
      <c r="B19" s="240" t="inlineStr">
        <is>
          <t>Непредвиденные расходы</t>
        </is>
      </c>
      <c r="C19" s="24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6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0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43" t="n"/>
    </row>
    <row r="6" ht="15.75" customHeight="1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43" t="n"/>
    </row>
    <row r="7" ht="110.25" customHeight="1">
      <c r="A7" s="211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11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198">
        <f>1973/12</f>
        <v/>
      </c>
      <c r="F8" s="195" t="inlineStr">
        <is>
          <t>Производственный календарь 2023 год
(40-часов.неделя)</t>
        </is>
      </c>
      <c r="G8" s="212" t="n"/>
    </row>
    <row r="9" ht="15.75" customHeight="1">
      <c r="A9" s="211" t="inlineStr">
        <is>
          <t>1.3</t>
        </is>
      </c>
      <c r="B9" s="195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198" t="n">
        <v>1</v>
      </c>
      <c r="F9" s="195" t="n"/>
      <c r="G9" s="212" t="n"/>
    </row>
    <row r="10" ht="15.75" customHeight="1">
      <c r="A10" s="211" t="inlineStr">
        <is>
          <t>1.4</t>
        </is>
      </c>
      <c r="B10" s="195" t="inlineStr">
        <is>
          <t>Средний разряд работ</t>
        </is>
      </c>
      <c r="C10" s="240" t="n"/>
      <c r="D10" s="240" t="n"/>
      <c r="E10" s="334" t="n">
        <v>3.8</v>
      </c>
      <c r="F10" s="195" t="inlineStr">
        <is>
          <t>РТМ</t>
        </is>
      </c>
      <c r="G10" s="212" t="n"/>
    </row>
    <row r="11" ht="78.75" customHeight="1">
      <c r="A11" s="211" t="inlineStr">
        <is>
          <t>1.5</t>
        </is>
      </c>
      <c r="B11" s="195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335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5" t="inlineStr">
        <is>
          <t>1.6</t>
        </is>
      </c>
      <c r="B12" s="217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6" t="n">
        <v>1.139</v>
      </c>
      <c r="F12" s="2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20" t="inlineStr">
        <is>
          <t>1.7</t>
        </is>
      </c>
      <c r="B13" s="221" t="inlineStr">
        <is>
          <t>Размер средств на оплату труда рабочих-строителей в текущем уровне цен (ФОТр.тек.), руб/чел.-ч</t>
        </is>
      </c>
      <c r="C13" s="222" t="inlineStr">
        <is>
          <t>ФОТр.тек.</t>
        </is>
      </c>
      <c r="D13" s="222" t="inlineStr">
        <is>
          <t>(С1ср/tср*КТ*Т*Кув)*Кинф</t>
        </is>
      </c>
      <c r="E13" s="223">
        <f>((E7*E9/E8)*E11)*E12</f>
        <v/>
      </c>
      <c r="F13" s="2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2025-01-24T12:07:14Z</dcterms:modified>
  <cp:lastModifiedBy>112</cp:lastModifiedBy>
</cp:coreProperties>
</file>