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0" t="inlineStr">
        <is>
          <t>Наименование разрабатываемого показателя УНЦ - Муфта соединительная до 1 кВ сечением до 16мм2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9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до 1 кВ сечением до 16мм2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0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1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67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16мм2</t>
        </is>
      </c>
      <c r="D12" s="194" t="inlineStr">
        <is>
          <t>02-46-02</t>
        </is>
      </c>
      <c r="E12" s="147" t="inlineStr">
        <is>
          <t>ЛЭП 0,4/0,23 кВ, ТП 831</t>
        </is>
      </c>
      <c r="F12" s="195" t="n"/>
      <c r="G12" s="195" t="n">
        <v>21.9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2"/>
  <sheetViews>
    <sheetView view="pageBreakPreview" topLeftCell="A11" zoomScale="85" workbookViewId="0">
      <selection activeCell="D31" sqref="D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7" t="n"/>
      <c r="B4" s="177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8" t="inlineStr">
        <is>
          <t>Наименование разрабатываемого показателя УНЦ -  Муфта соединительная до 1 кВ сечением до 16мм2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4" t="n">
        <v>16.59</v>
      </c>
      <c r="G12" s="316" t="n">
        <v>9.4</v>
      </c>
      <c r="H12" s="169">
        <f>ROUND(F12*G12,2)</f>
        <v/>
      </c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5">
        <f>H14</f>
        <v/>
      </c>
    </row>
    <row r="14">
      <c r="A14" s="265" t="n">
        <v>2</v>
      </c>
      <c r="B14" s="236" t="n"/>
      <c r="C14" s="172" t="n">
        <v>2</v>
      </c>
      <c r="D14" s="171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0.06</v>
      </c>
      <c r="G14" s="169" t="n"/>
      <c r="H14" s="179" t="n">
        <v>0.78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5">
        <f>SUM(H16:H17)</f>
        <v/>
      </c>
    </row>
    <row r="16" ht="25.5" customHeight="1">
      <c r="A16" s="265" t="n">
        <v>3</v>
      </c>
      <c r="B16" s="236" t="n"/>
      <c r="C16" s="135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135" t="n">
        <v>0.03</v>
      </c>
      <c r="G16" s="254" t="n">
        <v>115.4</v>
      </c>
      <c r="H16" s="169">
        <f>ROUND(F16*G16,2)</f>
        <v/>
      </c>
      <c r="I16" s="175" t="n"/>
    </row>
    <row r="17">
      <c r="A17" s="265" t="n">
        <v>4</v>
      </c>
      <c r="B17" s="236" t="n"/>
      <c r="C17" s="135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135" t="n">
        <v>0.03</v>
      </c>
      <c r="G17" s="254" t="n">
        <v>65.70999999999999</v>
      </c>
      <c r="H17" s="169">
        <f>ROUND(F17*G17,2)</f>
        <v/>
      </c>
      <c r="I17" s="175" t="n"/>
    </row>
    <row r="18">
      <c r="A18" s="235" t="inlineStr">
        <is>
          <t>Материалы</t>
        </is>
      </c>
      <c r="B18" s="311" t="n"/>
      <c r="C18" s="311" t="n"/>
      <c r="D18" s="311" t="n"/>
      <c r="E18" s="312" t="n"/>
      <c r="F18" s="235" t="n"/>
      <c r="G18" s="157" t="n"/>
      <c r="H18" s="315">
        <f>SUM(H19:H23)</f>
        <v/>
      </c>
    </row>
    <row r="19">
      <c r="A19" s="187" t="n">
        <v>5</v>
      </c>
      <c r="B19" s="185" t="n"/>
      <c r="C19" s="265" t="inlineStr">
        <is>
          <t>Прайс из СД ОП</t>
        </is>
      </c>
      <c r="D19" s="186" t="inlineStr">
        <is>
          <t>Муфта соединительная до 1 кВ сечением до 16мм2</t>
        </is>
      </c>
      <c r="E19" s="265" t="inlineStr">
        <is>
          <t>шт</t>
        </is>
      </c>
      <c r="F19" s="265" t="n">
        <v>10</v>
      </c>
      <c r="G19" s="186" t="n">
        <v>228.05</v>
      </c>
      <c r="H19" s="169" t="n">
        <v>2280.5</v>
      </c>
    </row>
    <row r="20">
      <c r="A20" s="173" t="n">
        <v>6</v>
      </c>
      <c r="B20" s="236" t="n"/>
      <c r="C20" s="135" t="inlineStr">
        <is>
          <t>20.2.01.05-0007</t>
        </is>
      </c>
      <c r="D20" s="252" t="inlineStr">
        <is>
          <t>Гильза кабельная: медная ГМ 35</t>
        </is>
      </c>
      <c r="E20" s="244" t="inlineStr">
        <is>
          <t>100 шт</t>
        </is>
      </c>
      <c r="F20" s="135" t="n">
        <v>0.093</v>
      </c>
      <c r="G20" s="254" t="n">
        <v>378</v>
      </c>
      <c r="H20" s="169" t="n">
        <v>35.15</v>
      </c>
      <c r="I20" s="166" t="n"/>
    </row>
    <row r="21">
      <c r="A21" s="187" t="n">
        <v>7</v>
      </c>
      <c r="B21" s="236" t="n"/>
      <c r="C21" s="135" t="inlineStr">
        <is>
          <t>01.3.01.01-0001</t>
        </is>
      </c>
      <c r="D21" s="252" t="inlineStr">
        <is>
          <t>Бензин авиационный Б-70</t>
        </is>
      </c>
      <c r="E21" s="244" t="inlineStr">
        <is>
          <t>т</t>
        </is>
      </c>
      <c r="F21" s="135" t="n">
        <v>0.0024</v>
      </c>
      <c r="G21" s="254" t="n">
        <v>4488.4</v>
      </c>
      <c r="H21" s="169" t="n">
        <v>10.77</v>
      </c>
      <c r="I21" s="166" t="n"/>
    </row>
    <row r="22">
      <c r="A22" s="173" t="n">
        <v>8</v>
      </c>
      <c r="B22" s="236" t="n"/>
      <c r="C22" s="135" t="inlineStr">
        <is>
          <t>01.7.06.07-0002</t>
        </is>
      </c>
      <c r="D22" s="252" t="inlineStr">
        <is>
          <t>Лента монтажная, тип ЛМ-5</t>
        </is>
      </c>
      <c r="E22" s="244" t="inlineStr">
        <is>
          <t>10 м</t>
        </is>
      </c>
      <c r="F22" s="244" t="n">
        <v>0.07199999999999999</v>
      </c>
      <c r="G22" s="254" t="n">
        <v>6.9</v>
      </c>
      <c r="H22" s="169" t="n">
        <v>0.5</v>
      </c>
      <c r="I22" s="166" t="n"/>
    </row>
    <row r="23">
      <c r="A23" s="187" t="n">
        <v>9</v>
      </c>
      <c r="B23" s="236" t="n"/>
      <c r="C23" s="135" t="inlineStr">
        <is>
          <t>01.3.01.05-0009</t>
        </is>
      </c>
      <c r="D23" s="252" t="inlineStr">
        <is>
          <t>Парафины нефтяные твердые марки Т-1</t>
        </is>
      </c>
      <c r="E23" s="244" t="inlineStr">
        <is>
          <t>т</t>
        </is>
      </c>
      <c r="F23" s="244" t="n">
        <v>6e-05</v>
      </c>
      <c r="G23" s="254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2">
      <c r="H32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соединительная до 1 кВ сечением до 16мм2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8" workbookViewId="0">
      <selection activeCell="B65" sqref="B65:B7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7" t="inlineStr">
        <is>
          <t>Муфта соединительная до 1 кВ сечением до 16мм2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9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0" t="n">
        <v>0.06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25.5" customFormat="1" customHeight="1" s="12">
      <c r="A20" s="244" t="n">
        <v>3</v>
      </c>
      <c r="B20" s="135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21" t="n">
        <v>0.03</v>
      </c>
      <c r="F20" s="254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5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21" t="n">
        <v>0.03</v>
      </c>
      <c r="F21" s="254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52" t="inlineStr">
        <is>
          <t>Итого основные машины и механизмы</t>
        </is>
      </c>
      <c r="D22" s="244" t="n"/>
      <c r="E22" s="319" t="n"/>
      <c r="F22" s="32" t="n"/>
      <c r="G22" s="32">
        <f>SUM(G20:G21)</f>
        <v/>
      </c>
      <c r="H22" s="255">
        <f>G22/G24</f>
        <v/>
      </c>
      <c r="I22" s="127" t="n"/>
      <c r="J22" s="32">
        <f>SUM(J20:J21)</f>
        <v/>
      </c>
    </row>
    <row r="23" ht="14.25" customFormat="1" customHeight="1" s="12">
      <c r="A23" s="244" t="n"/>
      <c r="B23" s="244" t="n"/>
      <c r="C23" s="252" t="inlineStr">
        <is>
          <t>Итого прочие машины и механизмы</t>
        </is>
      </c>
      <c r="D23" s="244" t="n"/>
      <c r="E23" s="253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4" t="inlineStr">
        <is>
          <t>Итого по разделу «Машины и механизмы»</t>
        </is>
      </c>
      <c r="D24" s="244" t="n"/>
      <c r="E24" s="253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4" t="n"/>
      <c r="B25" s="234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4" t="n"/>
      <c r="B26" s="252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5" t="n"/>
      <c r="J26" s="125" t="n"/>
    </row>
    <row r="27">
      <c r="A27" s="244" t="n"/>
      <c r="B27" s="244" t="n"/>
      <c r="C27" s="252" t="inlineStr">
        <is>
          <t>Итого основное оборудование</t>
        </is>
      </c>
      <c r="D27" s="244" t="n"/>
      <c r="E27" s="321" t="n"/>
      <c r="F27" s="254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52" t="inlineStr">
        <is>
          <t>Итого прочее оборудование</t>
        </is>
      </c>
      <c r="D28" s="244" t="n"/>
      <c r="E28" s="319" t="n"/>
      <c r="F28" s="254" t="n"/>
      <c r="G28" s="32" t="n">
        <v>0</v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34" t="inlineStr">
        <is>
          <t>Итого по разделу «Оборудование»</t>
        </is>
      </c>
      <c r="D29" s="244" t="n"/>
      <c r="E29" s="253" t="n"/>
      <c r="F29" s="254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4" t="n"/>
      <c r="B30" s="244" t="n"/>
      <c r="C30" s="252" t="inlineStr">
        <is>
          <t>в том числе технологическое оборудование</t>
        </is>
      </c>
      <c r="D30" s="244" t="n"/>
      <c r="E30" s="321" t="n"/>
      <c r="F30" s="254" t="n"/>
      <c r="G30" s="32">
        <f>'Прил.6 Расчет ОБ'!G12</f>
        <v/>
      </c>
      <c r="H30" s="255" t="n"/>
      <c r="I30" s="127" t="n"/>
      <c r="J30" s="32">
        <f>J29</f>
        <v/>
      </c>
    </row>
    <row r="31" ht="14.25" customFormat="1" customHeight="1" s="12">
      <c r="A31" s="244" t="n"/>
      <c r="B31" s="234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5" t="n"/>
      <c r="J31" s="125" t="n"/>
    </row>
    <row r="32" ht="14.25" customFormat="1" customHeight="1" s="12">
      <c r="A32" s="245" t="n"/>
      <c r="B32" s="248" t="inlineStr">
        <is>
          <t>Основные материалы</t>
        </is>
      </c>
      <c r="C32" s="322" t="n"/>
      <c r="D32" s="322" t="n"/>
      <c r="E32" s="322" t="n"/>
      <c r="F32" s="322" t="n"/>
      <c r="G32" s="322" t="n"/>
      <c r="H32" s="323" t="n"/>
      <c r="I32" s="138" t="n"/>
      <c r="J32" s="138" t="n"/>
    </row>
    <row r="33" ht="25.5" customFormat="1" customHeight="1" s="12">
      <c r="A33" s="244" t="n">
        <v>5</v>
      </c>
      <c r="B33" s="188" t="inlineStr">
        <is>
          <t>БЦ.91.116</t>
        </is>
      </c>
      <c r="C33" s="252" t="inlineStr">
        <is>
          <t>Муфта соединительная до 1 кВ сечением до 16мм2</t>
        </is>
      </c>
      <c r="D33" s="244" t="inlineStr">
        <is>
          <t>шт</t>
        </is>
      </c>
      <c r="E33" s="321" t="n">
        <v>10</v>
      </c>
      <c r="F33" s="254">
        <f>ROUND(I33/'Прил. 10'!$D$13,2)</f>
        <v/>
      </c>
      <c r="G33" s="32">
        <f>ROUND(E33*F33,2)</f>
        <v/>
      </c>
      <c r="H33" s="128">
        <f>G33/$G$40</f>
        <v/>
      </c>
      <c r="I33" s="32" t="n">
        <v>1049.42</v>
      </c>
      <c r="J33" s="32">
        <f>ROUND(I33*E33,2)</f>
        <v/>
      </c>
    </row>
    <row r="34" ht="14.25" customFormat="1" customHeight="1" s="12">
      <c r="A34" s="184" t="n"/>
      <c r="B34" s="140" t="n"/>
      <c r="C34" s="141" t="inlineStr">
        <is>
          <t>Итого основные материалы</t>
        </is>
      </c>
      <c r="D34" s="246" t="n"/>
      <c r="E34" s="324" t="n"/>
      <c r="F34" s="131" t="n"/>
      <c r="G34" s="131">
        <f>SUM(G33:G33)</f>
        <v/>
      </c>
      <c r="H34" s="183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4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46" t="inlineStr">
        <is>
          <t>100 шт</t>
        </is>
      </c>
      <c r="E35" s="324" t="n">
        <v>0.093</v>
      </c>
      <c r="F35" s="182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5" t="inlineStr">
        <is>
          <t>01.3.01.01-0001</t>
        </is>
      </c>
      <c r="C36" s="252" t="inlineStr">
        <is>
          <t>Бензин авиационный Б-70</t>
        </is>
      </c>
      <c r="D36" s="244" t="inlineStr">
        <is>
          <t>т</t>
        </is>
      </c>
      <c r="E36" s="321" t="n">
        <v>0.0024</v>
      </c>
      <c r="F36" s="254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5" t="inlineStr">
        <is>
          <t>01.7.06.07-0002</t>
        </is>
      </c>
      <c r="C37" s="252" t="inlineStr">
        <is>
          <t>Лента монтажная, тип ЛМ-5</t>
        </is>
      </c>
      <c r="D37" s="244" t="inlineStr">
        <is>
          <t>10 м</t>
        </is>
      </c>
      <c r="E37" s="321" t="n">
        <v>0.07199999999999999</v>
      </c>
      <c r="F37" s="254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4" t="n">
        <v>9</v>
      </c>
      <c r="B38" s="135" t="inlineStr">
        <is>
          <t>01.3.01.05-0009</t>
        </is>
      </c>
      <c r="C38" s="252" t="inlineStr">
        <is>
          <t>Парафины нефтяные твердые марки Т-1</t>
        </is>
      </c>
      <c r="D38" s="244" t="inlineStr">
        <is>
          <t>т</t>
        </is>
      </c>
      <c r="E38" s="321" t="n">
        <v>6e-05</v>
      </c>
      <c r="F38" s="254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6" t="n"/>
      <c r="B39" s="244" t="n"/>
      <c r="C39" s="252" t="inlineStr">
        <is>
          <t>Итого прочие материалы</t>
        </is>
      </c>
      <c r="D39" s="244" t="n"/>
      <c r="E39" s="321" t="n"/>
      <c r="F39" s="254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4" t="n"/>
      <c r="B40" s="244" t="n"/>
      <c r="C40" s="234" t="inlineStr">
        <is>
          <t>Итого по разделу «Материалы»</t>
        </is>
      </c>
      <c r="D40" s="244" t="n"/>
      <c r="E40" s="253" t="n"/>
      <c r="F40" s="254" t="n"/>
      <c r="G40" s="32">
        <f>G34+G39</f>
        <v/>
      </c>
      <c r="H40" s="255">
        <f>G40/$G$40</f>
        <v/>
      </c>
      <c r="I40" s="32" t="n"/>
      <c r="J40" s="32">
        <f>J34+J39</f>
        <v/>
      </c>
    </row>
    <row r="41" ht="14.25" customFormat="1" customHeight="1" s="12">
      <c r="A41" s="244" t="n"/>
      <c r="B41" s="244" t="n"/>
      <c r="C41" s="252" t="inlineStr">
        <is>
          <t>ИТОГО ПО РМ</t>
        </is>
      </c>
      <c r="D41" s="244" t="n"/>
      <c r="E41" s="253" t="n"/>
      <c r="F41" s="254" t="n"/>
      <c r="G41" s="32">
        <f>G15+G24+G40</f>
        <v/>
      </c>
      <c r="H41" s="255" t="n"/>
      <c r="I41" s="32" t="n"/>
      <c r="J41" s="32">
        <f>J15+J24+J40</f>
        <v/>
      </c>
    </row>
    <row r="42" ht="14.25" customFormat="1" customHeight="1" s="12">
      <c r="A42" s="244" t="n"/>
      <c r="B42" s="244" t="n"/>
      <c r="C42" s="252" t="inlineStr">
        <is>
          <t>Накладные расходы</t>
        </is>
      </c>
      <c r="D42" s="133">
        <f>ROUND(G42/(G$17+$G$15),2)</f>
        <v/>
      </c>
      <c r="E42" s="253" t="n"/>
      <c r="F42" s="254" t="n"/>
      <c r="G42" s="32" t="n">
        <v>152.02</v>
      </c>
      <c r="H42" s="255" t="n"/>
      <c r="I42" s="32" t="n"/>
      <c r="J42" s="32">
        <f>ROUND(D42*(J15+J17),2)</f>
        <v/>
      </c>
    </row>
    <row r="43" ht="14.25" customFormat="1" customHeight="1" s="12">
      <c r="A43" s="244" t="n"/>
      <c r="B43" s="244" t="n"/>
      <c r="C43" s="252" t="inlineStr">
        <is>
          <t>Сметная прибыль</t>
        </is>
      </c>
      <c r="D43" s="133">
        <f>ROUND(G43/(G$15+G$17),2)</f>
        <v/>
      </c>
      <c r="E43" s="253" t="n"/>
      <c r="F43" s="254" t="n"/>
      <c r="G43" s="32" t="n">
        <v>79.93000000000001</v>
      </c>
      <c r="H43" s="255" t="n"/>
      <c r="I43" s="32" t="n"/>
      <c r="J43" s="32">
        <f>ROUND(D43*(J15+J17),2)</f>
        <v/>
      </c>
    </row>
    <row r="44" ht="14.25" customFormat="1" customHeight="1" s="12">
      <c r="A44" s="244" t="n"/>
      <c r="B44" s="244" t="n"/>
      <c r="C44" s="252" t="inlineStr">
        <is>
          <t>Итого СМР (с НР и СП)</t>
        </is>
      </c>
      <c r="D44" s="244" t="n"/>
      <c r="E44" s="253" t="n"/>
      <c r="F44" s="254" t="n"/>
      <c r="G44" s="32">
        <f>G15+G24+G40+G42+G43</f>
        <v/>
      </c>
      <c r="H44" s="255" t="n"/>
      <c r="I44" s="32" t="n"/>
      <c r="J44" s="32">
        <f>J15+J24+J40+J42+J43</f>
        <v/>
      </c>
    </row>
    <row r="45" ht="14.25" customFormat="1" customHeight="1" s="12">
      <c r="A45" s="244" t="n"/>
      <c r="B45" s="244" t="n"/>
      <c r="C45" s="252" t="inlineStr">
        <is>
          <t>ВСЕГО СМР + ОБОРУДОВАНИЕ</t>
        </is>
      </c>
      <c r="D45" s="244" t="n"/>
      <c r="E45" s="253" t="n"/>
      <c r="F45" s="254" t="n"/>
      <c r="G45" s="32">
        <f>G44+G29</f>
        <v/>
      </c>
      <c r="H45" s="255" t="n"/>
      <c r="I45" s="32" t="n"/>
      <c r="J45" s="32">
        <f>J44+J29</f>
        <v/>
      </c>
    </row>
    <row r="46" ht="34.5" customFormat="1" customHeight="1" s="12">
      <c r="A46" s="244" t="n"/>
      <c r="B46" s="244" t="n"/>
      <c r="C46" s="252" t="inlineStr">
        <is>
          <t>ИТОГО ПОКАЗАТЕЛЬ НА ЕД. ИЗМ.</t>
        </is>
      </c>
      <c r="D46" s="244" t="inlineStr">
        <is>
          <t>1 ед</t>
        </is>
      </c>
      <c r="E46" s="321" t="n">
        <v>1</v>
      </c>
      <c r="F46" s="254" t="n"/>
      <c r="G46" s="32">
        <f>G45/E46</f>
        <v/>
      </c>
      <c r="H46" s="255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соединительная до 1 кВ сечением до 16мм2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К3-01-3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5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6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7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2025-01-24T12:07:15Z</dcterms:modified>
  <cp:lastModifiedBy>112</cp:lastModifiedBy>
</cp:coreProperties>
</file>