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2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2" fontId="21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24" zoomScale="70" zoomScaleNormal="55" workbookViewId="0">
      <selection activeCell="D30" sqref="D30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7" t="inlineStr">
        <is>
          <t>Наименование разрабатываемого показателя УНЦ - Муфта соединительная 0,4 кВ сечением 25 мм2</t>
        </is>
      </c>
    </row>
    <row r="8" ht="31.5" customHeight="1">
      <c r="B8" s="227" t="inlineStr">
        <is>
          <t>Сопоставимый уровень цен: 1 кв.2018 г.</t>
        </is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2" t="n"/>
    </row>
    <row r="12" ht="96.75" customHeight="1">
      <c r="B12" s="230" t="n">
        <v>1</v>
      </c>
      <c r="C12" s="147" t="inlineStr">
        <is>
          <t>Наименование объекта-представителя</t>
        </is>
      </c>
      <c r="D12" s="230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0" t="n">
        <v>2</v>
      </c>
      <c r="C13" s="147" t="inlineStr">
        <is>
          <t>Наименование субъекта Российской Федерации</t>
        </is>
      </c>
      <c r="D13" s="230" t="inlineStr">
        <is>
          <t>Калининградская область</t>
        </is>
      </c>
    </row>
    <row r="14">
      <c r="B14" s="230" t="n">
        <v>3</v>
      </c>
      <c r="C14" s="147" t="inlineStr">
        <is>
          <t>Климатический район и подрайон</t>
        </is>
      </c>
      <c r="D14" s="230" t="inlineStr">
        <is>
          <t>IIБ</t>
        </is>
      </c>
    </row>
    <row r="15">
      <c r="B15" s="230" t="n">
        <v>4</v>
      </c>
      <c r="C15" s="147" t="inlineStr">
        <is>
          <t>Мощность объекта</t>
        </is>
      </c>
      <c r="D15" s="230" t="n">
        <v>1</v>
      </c>
    </row>
    <row r="16" ht="116.25" customHeight="1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0" t="inlineStr">
        <is>
          <t>Муфта соединительная 0,4 кВ сечением 25 мм2</t>
        </is>
      </c>
    </row>
    <row r="17" ht="79.5" customHeight="1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8">
        <f>'Прил.2 Расч стоим'!G14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0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0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8">
        <f>D18*2.5%+(D18*2.5%+D18)*2.1%</f>
        <v/>
      </c>
    </row>
    <row r="22">
      <c r="B22" s="230" t="n">
        <v>7</v>
      </c>
      <c r="C22" s="150" t="inlineStr">
        <is>
          <t>Сопоставимый уровень цен</t>
        </is>
      </c>
      <c r="D22" s="230" t="inlineStr">
        <is>
          <t>1 кв. 2018 г.</t>
        </is>
      </c>
      <c r="E22" s="148" t="n"/>
    </row>
    <row r="23" ht="123" customHeight="1">
      <c r="B23" s="23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67" t="n"/>
    </row>
    <row r="24" ht="60.75" customHeight="1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48" t="n"/>
    </row>
    <row r="25" ht="48" customHeight="1">
      <c r="B25" s="230" t="n">
        <v>10</v>
      </c>
      <c r="C25" s="147" t="inlineStr">
        <is>
          <t>Примечание</t>
        </is>
      </c>
      <c r="D25" s="23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1 кв. 2018г.,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32.25" customHeight="1">
      <c r="B12" s="194" t="n">
        <v>1</v>
      </c>
      <c r="C12" s="194" t="inlineStr">
        <is>
          <t>Муфта соединительная 0,4 кВ сечением 25 мм2</t>
        </is>
      </c>
      <c r="D12" s="195" t="inlineStr">
        <is>
          <t>02-46-02</t>
        </is>
      </c>
      <c r="E12" s="194" t="inlineStr">
        <is>
          <t xml:space="preserve"> ЛЭП 0,4/0,23 кВ, ТП 831</t>
        </is>
      </c>
      <c r="F12" s="194" t="n"/>
      <c r="G12" s="196" t="n">
        <v>18.230352</v>
      </c>
      <c r="H12" s="194" t="n"/>
      <c r="I12" s="194" t="n"/>
      <c r="J12" s="196">
        <f>F12+G12+H12+I12</f>
        <v/>
      </c>
    </row>
    <row r="13" ht="15" customHeight="1">
      <c r="B13" s="229" t="inlineStr">
        <is>
          <t>Всего по объекту:</t>
        </is>
      </c>
      <c r="C13" s="308" t="n"/>
      <c r="D13" s="308" t="n"/>
      <c r="E13" s="309" t="n"/>
      <c r="F13" s="169">
        <f>F12</f>
        <v/>
      </c>
      <c r="G13" s="197">
        <f>G12</f>
        <v/>
      </c>
      <c r="H13" s="169">
        <f>H12</f>
        <v/>
      </c>
      <c r="I13" s="169">
        <f>I12</f>
        <v/>
      </c>
      <c r="J13" s="197">
        <f>J12</f>
        <v/>
      </c>
    </row>
    <row r="14" ht="15.75" customHeight="1">
      <c r="B14" s="229" t="inlineStr">
        <is>
          <t>Всего по объекту в сопоставимом уровне цен 1 кв. 2018г:</t>
        </is>
      </c>
      <c r="C14" s="308" t="n"/>
      <c r="D14" s="308" t="n"/>
      <c r="E14" s="309" t="n"/>
      <c r="F14" s="169">
        <f>F13</f>
        <v/>
      </c>
      <c r="G14" s="197">
        <f>G13</f>
        <v/>
      </c>
      <c r="H14" s="169">
        <f>H13</f>
        <v/>
      </c>
      <c r="I14" s="197">
        <f>'Прил.1 Сравнит табл'!D21</f>
        <v/>
      </c>
      <c r="J14" s="197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0"/>
  <sheetViews>
    <sheetView view="pageBreakPreview" topLeftCell="A6" zoomScale="85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78" t="n"/>
      <c r="B4" s="178" t="n"/>
      <c r="C4" s="23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1" t="inlineStr">
        <is>
          <t>Наименование разрабатываемого показателя УНЦ -  Муфта соединительная 0,4 кВ сечением 25 мм2</t>
        </is>
      </c>
    </row>
    <row r="7">
      <c r="A7" s="231" t="n"/>
      <c r="B7" s="231" t="n"/>
      <c r="C7" s="231" t="n"/>
      <c r="D7" s="231" t="n"/>
      <c r="E7" s="231" t="n"/>
      <c r="F7" s="231" t="n"/>
      <c r="G7" s="231" t="n"/>
      <c r="H7" s="231" t="n"/>
    </row>
    <row r="8" ht="38.25" customHeight="1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30" t="inlineStr">
        <is>
          <t>на ед.изм.</t>
        </is>
      </c>
      <c r="H9" s="230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4" t="inlineStr">
        <is>
          <t>Затраты труда рабочих</t>
        </is>
      </c>
      <c r="B11" s="308" t="n"/>
      <c r="C11" s="308" t="n"/>
      <c r="D11" s="308" t="n"/>
      <c r="E11" s="309" t="n"/>
      <c r="F11" s="312">
        <f>SUM(F12:F12)</f>
        <v/>
      </c>
      <c r="G11" s="10" t="n"/>
      <c r="H11" s="312">
        <f>SUM(H12:H12)</f>
        <v/>
      </c>
    </row>
    <row r="12">
      <c r="A12" s="262" t="n">
        <v>1</v>
      </c>
      <c r="B12" s="159" t="n"/>
      <c r="C12" s="135" t="inlineStr">
        <is>
          <t>1-3-8</t>
        </is>
      </c>
      <c r="D12" s="172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244" t="n">
        <v>16.59</v>
      </c>
      <c r="G12" s="313" t="n">
        <v>9.4</v>
      </c>
      <c r="H12" s="170">
        <f>ROUND(F12*G12,2)</f>
        <v/>
      </c>
    </row>
    <row r="13">
      <c r="A13" s="233" t="inlineStr">
        <is>
          <t>Затраты труда машинистов</t>
        </is>
      </c>
      <c r="B13" s="308" t="n"/>
      <c r="C13" s="308" t="n"/>
      <c r="D13" s="308" t="n"/>
      <c r="E13" s="309" t="n"/>
      <c r="F13" s="234" t="n"/>
      <c r="G13" s="157" t="n"/>
      <c r="H13" s="312">
        <f>H14</f>
        <v/>
      </c>
    </row>
    <row r="14">
      <c r="A14" s="262" t="n">
        <v>2</v>
      </c>
      <c r="B14" s="235" t="n"/>
      <c r="C14" s="173" t="n">
        <v>2</v>
      </c>
      <c r="D14" s="172" t="inlineStr">
        <is>
          <t>Затраты труда машинистов(справочно)</t>
        </is>
      </c>
      <c r="E14" s="262" t="inlineStr">
        <is>
          <t>чел.-ч</t>
        </is>
      </c>
      <c r="F14" s="262" t="n">
        <v>0.06</v>
      </c>
      <c r="G14" s="170" t="n"/>
      <c r="H14" s="180" t="n">
        <v>0.78</v>
      </c>
    </row>
    <row r="15" customFormat="1" s="156">
      <c r="A15" s="234" t="inlineStr">
        <is>
          <t>Машины и механизмы</t>
        </is>
      </c>
      <c r="B15" s="308" t="n"/>
      <c r="C15" s="308" t="n"/>
      <c r="D15" s="308" t="n"/>
      <c r="E15" s="309" t="n"/>
      <c r="F15" s="234" t="n"/>
      <c r="G15" s="157" t="n"/>
      <c r="H15" s="312">
        <f>SUM(H16:H17)</f>
        <v/>
      </c>
    </row>
    <row r="16" ht="25.5" customHeight="1">
      <c r="A16" s="262" t="n">
        <v>3</v>
      </c>
      <c r="B16" s="235" t="n"/>
      <c r="C16" s="135" t="inlineStr">
        <is>
          <t>91.05.05-015</t>
        </is>
      </c>
      <c r="D16" s="243" t="inlineStr">
        <is>
          <t>Краны на автомобильном ходу, грузоподъемность 16 т</t>
        </is>
      </c>
      <c r="E16" s="244" t="inlineStr">
        <is>
          <t>маш.час</t>
        </is>
      </c>
      <c r="F16" s="135" t="n">
        <v>0.03</v>
      </c>
      <c r="G16" s="246" t="n">
        <v>115.4</v>
      </c>
      <c r="H16" s="170">
        <f>ROUND(F16*G16,2)</f>
        <v/>
      </c>
      <c r="I16" s="176" t="n"/>
    </row>
    <row r="17">
      <c r="A17" s="262" t="n">
        <v>4</v>
      </c>
      <c r="B17" s="235" t="n"/>
      <c r="C17" s="135" t="inlineStr">
        <is>
          <t>91.14.02-001</t>
        </is>
      </c>
      <c r="D17" s="243" t="inlineStr">
        <is>
          <t>Автомобили бортовые, грузоподъемность: до 5 т</t>
        </is>
      </c>
      <c r="E17" s="244" t="inlineStr">
        <is>
          <t>маш.час</t>
        </is>
      </c>
      <c r="F17" s="135" t="n">
        <v>0.03</v>
      </c>
      <c r="G17" s="246" t="n">
        <v>65.70999999999999</v>
      </c>
      <c r="H17" s="170">
        <f>ROUND(F17*G17,2)</f>
        <v/>
      </c>
      <c r="I17" s="176" t="n"/>
    </row>
    <row r="18">
      <c r="A18" s="234" t="inlineStr">
        <is>
          <t>Материалы</t>
        </is>
      </c>
      <c r="B18" s="308" t="n"/>
      <c r="C18" s="308" t="n"/>
      <c r="D18" s="308" t="n"/>
      <c r="E18" s="309" t="n"/>
      <c r="F18" s="234" t="n"/>
      <c r="G18" s="157" t="n"/>
      <c r="H18" s="312">
        <f>SUM(H19:H23)</f>
        <v/>
      </c>
    </row>
    <row r="19">
      <c r="A19" s="188" t="n">
        <v>5</v>
      </c>
      <c r="B19" s="186" t="n"/>
      <c r="C19" s="262" t="inlineStr">
        <is>
          <t>Прайс из СД ОП</t>
        </is>
      </c>
      <c r="D19" s="187" t="inlineStr">
        <is>
          <t>Муфта соединительная 0,4 кВ сечением 25 мм2</t>
        </is>
      </c>
      <c r="E19" s="262" t="inlineStr">
        <is>
          <t>шт</t>
        </is>
      </c>
      <c r="F19" s="262" t="n">
        <v>8</v>
      </c>
      <c r="G19" s="187" t="n">
        <v>228.05</v>
      </c>
      <c r="H19" s="170" t="n">
        <v>1824.4</v>
      </c>
    </row>
    <row r="20">
      <c r="A20" s="174" t="n">
        <v>6</v>
      </c>
      <c r="B20" s="235" t="n"/>
      <c r="C20" s="135" t="inlineStr">
        <is>
          <t>20.2.01.05-0007</t>
        </is>
      </c>
      <c r="D20" s="243" t="inlineStr">
        <is>
          <t>Гильза кабельная: медная ГМ 35</t>
        </is>
      </c>
      <c r="E20" s="244" t="inlineStr">
        <is>
          <t>100 шт</t>
        </is>
      </c>
      <c r="F20" s="135" t="n">
        <v>0.093</v>
      </c>
      <c r="G20" s="246" t="n">
        <v>378</v>
      </c>
      <c r="H20" s="170" t="n">
        <v>35.15</v>
      </c>
      <c r="I20" s="166" t="n"/>
    </row>
    <row r="21">
      <c r="A21" s="188" t="n">
        <v>7</v>
      </c>
      <c r="B21" s="235" t="n"/>
      <c r="C21" s="135" t="inlineStr">
        <is>
          <t>01.3.01.01-0001</t>
        </is>
      </c>
      <c r="D21" s="243" t="inlineStr">
        <is>
          <t>Бензин авиационный Б-70</t>
        </is>
      </c>
      <c r="E21" s="244" t="inlineStr">
        <is>
          <t>т</t>
        </is>
      </c>
      <c r="F21" s="135" t="n">
        <v>0.0024</v>
      </c>
      <c r="G21" s="246" t="n">
        <v>4488.4</v>
      </c>
      <c r="H21" s="170" t="n">
        <v>10.77</v>
      </c>
      <c r="I21" s="166" t="n"/>
    </row>
    <row r="22">
      <c r="A22" s="174" t="n">
        <v>8</v>
      </c>
      <c r="B22" s="235" t="n"/>
      <c r="C22" s="135" t="inlineStr">
        <is>
          <t>01.7.06.07-0002</t>
        </is>
      </c>
      <c r="D22" s="243" t="inlineStr">
        <is>
          <t>Лента монтажная, тип ЛМ-5</t>
        </is>
      </c>
      <c r="E22" s="244" t="inlineStr">
        <is>
          <t>10 м</t>
        </is>
      </c>
      <c r="F22" s="244" t="n">
        <v>0.07199999999999999</v>
      </c>
      <c r="G22" s="246" t="n">
        <v>6.9</v>
      </c>
      <c r="H22" s="170" t="n">
        <v>0.5</v>
      </c>
      <c r="I22" s="166" t="n"/>
    </row>
    <row r="23">
      <c r="A23" s="188" t="n">
        <v>9</v>
      </c>
      <c r="B23" s="235" t="n"/>
      <c r="C23" s="135" t="inlineStr">
        <is>
          <t>01.3.01.05-0009</t>
        </is>
      </c>
      <c r="D23" s="243" t="inlineStr">
        <is>
          <t>Парафины нефтяные твердые марки Т-1</t>
        </is>
      </c>
      <c r="E23" s="244" t="inlineStr">
        <is>
          <t>т</t>
        </is>
      </c>
      <c r="F23" s="244" t="n">
        <v>6e-05</v>
      </c>
      <c r="G23" s="246" t="n">
        <v>8105.71</v>
      </c>
      <c r="H23" s="170" t="n">
        <v>0.49</v>
      </c>
      <c r="I23" s="166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4" t="inlineStr">
        <is>
          <t>Наименование разрабатываемого показателя УНЦ — Муфта соединительная 0,4 кВ сечением 25 мм2</t>
        </is>
      </c>
    </row>
    <row r="8">
      <c r="B8" s="237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  <c r="G17" s="314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1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5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6" t="inlineStr">
        <is>
          <t>Муфта соединительная 0,4 кВ сечением 25 мм2</t>
        </is>
      </c>
    </row>
    <row r="7" ht="12.75" customFormat="1" customHeight="1" s="4">
      <c r="A7" s="218" t="inlineStr">
        <is>
          <t>Единица измерения  — 1 ед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09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4" t="inlineStr">
        <is>
          <t>на ед. изм.</t>
        </is>
      </c>
      <c r="G11" s="244" t="inlineStr">
        <is>
          <t>общая</t>
        </is>
      </c>
      <c r="H11" s="311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39" t="n">
        <v>9</v>
      </c>
      <c r="J12" s="239" t="n">
        <v>10</v>
      </c>
      <c r="M12" s="12" t="n"/>
      <c r="N12" s="12" t="n"/>
    </row>
    <row r="13">
      <c r="A13" s="244" t="n"/>
      <c r="B13" s="233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25" t="n"/>
      <c r="J13" s="125" t="n"/>
    </row>
    <row r="14" ht="25.5" customHeight="1">
      <c r="A14" s="244" t="n">
        <v>1</v>
      </c>
      <c r="B14" s="135" t="inlineStr">
        <is>
          <t>1-3-8</t>
        </is>
      </c>
      <c r="C14" s="243" t="inlineStr">
        <is>
          <t>Затраты труда рабочих-строителей среднего разряда (3,8)</t>
        </is>
      </c>
      <c r="D14" s="244" t="inlineStr">
        <is>
          <t>чел.-ч.</t>
        </is>
      </c>
      <c r="E14" s="315" t="n">
        <v>16.59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4" t="n"/>
      <c r="B15" s="244" t="n"/>
      <c r="C15" s="233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5">
        <f>SUM(E14:E14)</f>
        <v/>
      </c>
      <c r="F15" s="32" t="n"/>
      <c r="G15" s="32">
        <f>SUM(G14:G14)</f>
        <v/>
      </c>
      <c r="H15" s="247" t="n">
        <v>1</v>
      </c>
      <c r="I15" s="125" t="n"/>
      <c r="J15" s="32">
        <f>SUM(J14:J14)</f>
        <v/>
      </c>
    </row>
    <row r="16" ht="14.25" customFormat="1" customHeight="1" s="12">
      <c r="A16" s="244" t="n"/>
      <c r="B16" s="243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25" t="n"/>
      <c r="J16" s="125" t="n"/>
    </row>
    <row r="17" ht="14.25" customFormat="1" customHeight="1" s="12">
      <c r="A17" s="244" t="n">
        <v>2</v>
      </c>
      <c r="B17" s="244" t="n">
        <v>2</v>
      </c>
      <c r="C17" s="243" t="inlineStr">
        <is>
          <t>Затраты труда машинистов</t>
        </is>
      </c>
      <c r="D17" s="244" t="inlineStr">
        <is>
          <t>чел.-ч.</t>
        </is>
      </c>
      <c r="E17" s="316" t="n">
        <v>0.06</v>
      </c>
      <c r="F17" s="32">
        <f>G17/E17</f>
        <v/>
      </c>
      <c r="G17" s="32">
        <f>'Прил. 3'!H13</f>
        <v/>
      </c>
      <c r="H17" s="24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4" t="n"/>
      <c r="B18" s="233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25" t="n"/>
      <c r="J18" s="125" t="n"/>
    </row>
    <row r="19" ht="14.25" customFormat="1" customHeight="1" s="12">
      <c r="A19" s="244" t="n"/>
      <c r="B19" s="243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25" t="n"/>
      <c r="J19" s="125" t="n"/>
    </row>
    <row r="20" ht="25.5" customFormat="1" customHeight="1" s="12">
      <c r="A20" s="244" t="n">
        <v>3</v>
      </c>
      <c r="B20" s="135" t="inlineStr">
        <is>
          <t>91.05.05-015</t>
        </is>
      </c>
      <c r="C20" s="243" t="inlineStr">
        <is>
          <t>Краны на автомобильном ходу, грузоподъемность 16 т</t>
        </is>
      </c>
      <c r="D20" s="244" t="inlineStr">
        <is>
          <t>маш.час</t>
        </is>
      </c>
      <c r="E20" s="317" t="n">
        <v>0.03</v>
      </c>
      <c r="F20" s="246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4" t="n">
        <v>4</v>
      </c>
      <c r="B21" s="135" t="inlineStr">
        <is>
          <t>91.14.02-001</t>
        </is>
      </c>
      <c r="C21" s="243" t="inlineStr">
        <is>
          <t>Автомобили бортовые, грузоподъемность: до 5 т</t>
        </is>
      </c>
      <c r="D21" s="244" t="inlineStr">
        <is>
          <t>маш.час</t>
        </is>
      </c>
      <c r="E21" s="317" t="n">
        <v>0.03</v>
      </c>
      <c r="F21" s="246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4" t="n"/>
      <c r="B22" s="244" t="n"/>
      <c r="C22" s="243" t="inlineStr">
        <is>
          <t>Итого основные машины и механизмы</t>
        </is>
      </c>
      <c r="D22" s="244" t="n"/>
      <c r="E22" s="315" t="n"/>
      <c r="F22" s="32" t="n"/>
      <c r="G22" s="32">
        <f>SUM(G20:G21)</f>
        <v/>
      </c>
      <c r="H22" s="247">
        <f>G22/G24</f>
        <v/>
      </c>
      <c r="I22" s="127" t="n"/>
      <c r="J22" s="32">
        <f>SUM(J20:J21)</f>
        <v/>
      </c>
    </row>
    <row r="23" ht="14.25" customFormat="1" customHeight="1" s="12">
      <c r="A23" s="244" t="n"/>
      <c r="B23" s="244" t="n"/>
      <c r="C23" s="243" t="inlineStr">
        <is>
          <t>Итого прочие машины и механизмы</t>
        </is>
      </c>
      <c r="D23" s="244" t="n"/>
      <c r="E23" s="245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4" t="n"/>
      <c r="B24" s="244" t="n"/>
      <c r="C24" s="233" t="inlineStr">
        <is>
          <t>Итого по разделу «Машины и механизмы»</t>
        </is>
      </c>
      <c r="D24" s="244" t="n"/>
      <c r="E24" s="245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4" t="n"/>
      <c r="B25" s="233" t="inlineStr">
        <is>
          <t>Оборудование</t>
        </is>
      </c>
      <c r="C25" s="308" t="n"/>
      <c r="D25" s="308" t="n"/>
      <c r="E25" s="308" t="n"/>
      <c r="F25" s="308" t="n"/>
      <c r="G25" s="308" t="n"/>
      <c r="H25" s="309" t="n"/>
      <c r="I25" s="125" t="n"/>
      <c r="J25" s="125" t="n"/>
    </row>
    <row r="26">
      <c r="A26" s="244" t="n"/>
      <c r="B26" s="243" t="inlineStr">
        <is>
          <t>Основное оборудование</t>
        </is>
      </c>
      <c r="C26" s="308" t="n"/>
      <c r="D26" s="308" t="n"/>
      <c r="E26" s="308" t="n"/>
      <c r="F26" s="308" t="n"/>
      <c r="G26" s="308" t="n"/>
      <c r="H26" s="309" t="n"/>
      <c r="I26" s="125" t="n"/>
      <c r="J26" s="125" t="n"/>
    </row>
    <row r="27">
      <c r="A27" s="244" t="n"/>
      <c r="B27" s="244" t="n"/>
      <c r="C27" s="243" t="inlineStr">
        <is>
          <t>Итого основное оборудование</t>
        </is>
      </c>
      <c r="D27" s="244" t="n"/>
      <c r="E27" s="317" t="n"/>
      <c r="F27" s="246" t="n"/>
      <c r="G27" s="32" t="n">
        <v>0</v>
      </c>
      <c r="H27" s="128" t="n">
        <v>0</v>
      </c>
      <c r="I27" s="127" t="n"/>
      <c r="J27" s="32" t="n">
        <v>0</v>
      </c>
    </row>
    <row r="28">
      <c r="A28" s="244" t="n"/>
      <c r="B28" s="244" t="n"/>
      <c r="C28" s="243" t="inlineStr">
        <is>
          <t>Итого прочее оборудование</t>
        </is>
      </c>
      <c r="D28" s="244" t="n"/>
      <c r="E28" s="315" t="n"/>
      <c r="F28" s="246" t="n"/>
      <c r="G28" s="32" t="n">
        <v>0</v>
      </c>
      <c r="H28" s="128" t="n">
        <v>0</v>
      </c>
      <c r="I28" s="127" t="n"/>
      <c r="J28" s="32" t="n">
        <v>0</v>
      </c>
    </row>
    <row r="29">
      <c r="A29" s="244" t="n"/>
      <c r="B29" s="244" t="n"/>
      <c r="C29" s="233" t="inlineStr">
        <is>
          <t>Итого по разделу «Оборудование»</t>
        </is>
      </c>
      <c r="D29" s="244" t="n"/>
      <c r="E29" s="245" t="n"/>
      <c r="F29" s="246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4" t="n"/>
      <c r="B30" s="244" t="n"/>
      <c r="C30" s="243" t="inlineStr">
        <is>
          <t>в том числе технологическое оборудование</t>
        </is>
      </c>
      <c r="D30" s="244" t="n"/>
      <c r="E30" s="317" t="n"/>
      <c r="F30" s="246" t="n"/>
      <c r="G30" s="32">
        <f>'Прил.6 Расчет ОБ'!G12</f>
        <v/>
      </c>
      <c r="H30" s="247" t="n"/>
      <c r="I30" s="127" t="n"/>
      <c r="J30" s="32">
        <f>J29</f>
        <v/>
      </c>
    </row>
    <row r="31" ht="14.25" customFormat="1" customHeight="1" s="12">
      <c r="A31" s="244" t="n"/>
      <c r="B31" s="233" t="inlineStr">
        <is>
          <t>Материалы</t>
        </is>
      </c>
      <c r="C31" s="308" t="n"/>
      <c r="D31" s="308" t="n"/>
      <c r="E31" s="308" t="n"/>
      <c r="F31" s="308" t="n"/>
      <c r="G31" s="308" t="n"/>
      <c r="H31" s="309" t="n"/>
      <c r="I31" s="125" t="n"/>
      <c r="J31" s="125" t="n"/>
    </row>
    <row r="32" ht="14.25" customFormat="1" customHeight="1" s="12">
      <c r="A32" s="239" t="n"/>
      <c r="B32" s="238" t="inlineStr">
        <is>
          <t>Основные материалы</t>
        </is>
      </c>
      <c r="C32" s="318" t="n"/>
      <c r="D32" s="318" t="n"/>
      <c r="E32" s="318" t="n"/>
      <c r="F32" s="318" t="n"/>
      <c r="G32" s="318" t="n"/>
      <c r="H32" s="319" t="n"/>
      <c r="I32" s="138" t="n"/>
      <c r="J32" s="138" t="n"/>
    </row>
    <row r="33" ht="25.5" customFormat="1" customHeight="1" s="12">
      <c r="A33" s="244" t="n">
        <v>5</v>
      </c>
      <c r="B33" s="189" t="inlineStr">
        <is>
          <t>БЦ.91.117</t>
        </is>
      </c>
      <c r="C33" s="243" t="inlineStr">
        <is>
          <t>Муфта соединительная 0,4 кВ сечением 25 мм2</t>
        </is>
      </c>
      <c r="D33" s="244" t="inlineStr">
        <is>
          <t>шт</t>
        </is>
      </c>
      <c r="E33" s="317" t="n">
        <v>8</v>
      </c>
      <c r="F33" s="246">
        <f>ROUND(I33/'Прил. 10'!$D$13,2)</f>
        <v/>
      </c>
      <c r="G33" s="32">
        <f>ROUND(E33*F33,2)</f>
        <v/>
      </c>
      <c r="H33" s="128">
        <f>G33/$G$40</f>
        <v/>
      </c>
      <c r="I33" s="32" t="n">
        <v>1049.42</v>
      </c>
      <c r="J33" s="32">
        <f>ROUND(I33*E33,2)</f>
        <v/>
      </c>
    </row>
    <row r="34" ht="14.25" customFormat="1" customHeight="1" s="12">
      <c r="A34" s="185" t="n"/>
      <c r="B34" s="140" t="n"/>
      <c r="C34" s="141" t="inlineStr">
        <is>
          <t>Итого основные материалы</t>
        </is>
      </c>
      <c r="D34" s="255" t="n"/>
      <c r="E34" s="320" t="n"/>
      <c r="F34" s="131" t="n"/>
      <c r="G34" s="131">
        <f>SUM(G33:G33)</f>
        <v/>
      </c>
      <c r="H34" s="184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4" t="n">
        <v>6</v>
      </c>
      <c r="B35" s="140" t="inlineStr">
        <is>
          <t>20.2.01.05-0007</t>
        </is>
      </c>
      <c r="C35" s="141" t="inlineStr">
        <is>
          <t>Гильза кабельная: медная ГМ 35</t>
        </is>
      </c>
      <c r="D35" s="255" t="inlineStr">
        <is>
          <t>100 шт</t>
        </is>
      </c>
      <c r="E35" s="320" t="n">
        <v>0.093</v>
      </c>
      <c r="F35" s="183" t="n">
        <v>378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4" t="n">
        <v>7</v>
      </c>
      <c r="B36" s="135" t="inlineStr">
        <is>
          <t>01.3.01.01-0001</t>
        </is>
      </c>
      <c r="C36" s="243" t="inlineStr">
        <is>
          <t>Бензин авиационный Б-70</t>
        </is>
      </c>
      <c r="D36" s="244" t="inlineStr">
        <is>
          <t>т</t>
        </is>
      </c>
      <c r="E36" s="317" t="n">
        <v>0.0024</v>
      </c>
      <c r="F36" s="246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4" t="n">
        <v>8</v>
      </c>
      <c r="B37" s="135" t="inlineStr">
        <is>
          <t>01.7.06.07-0002</t>
        </is>
      </c>
      <c r="C37" s="243" t="inlineStr">
        <is>
          <t>Лента монтажная, тип ЛМ-5</t>
        </is>
      </c>
      <c r="D37" s="244" t="inlineStr">
        <is>
          <t>10 м</t>
        </is>
      </c>
      <c r="E37" s="317" t="n">
        <v>0.07199999999999999</v>
      </c>
      <c r="F37" s="246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4" t="n">
        <v>9</v>
      </c>
      <c r="B38" s="135" t="inlineStr">
        <is>
          <t>01.3.01.05-0009</t>
        </is>
      </c>
      <c r="C38" s="243" t="inlineStr">
        <is>
          <t>Парафины нефтяные твердые марки Т-1</t>
        </is>
      </c>
      <c r="D38" s="244" t="inlineStr">
        <is>
          <t>т</t>
        </is>
      </c>
      <c r="E38" s="317" t="n">
        <v>6e-05</v>
      </c>
      <c r="F38" s="246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55" t="n"/>
      <c r="B39" s="244" t="n"/>
      <c r="C39" s="243" t="inlineStr">
        <is>
          <t>Итого прочие материалы</t>
        </is>
      </c>
      <c r="D39" s="244" t="n"/>
      <c r="E39" s="317" t="n"/>
      <c r="F39" s="246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4" t="n"/>
      <c r="B40" s="244" t="n"/>
      <c r="C40" s="233" t="inlineStr">
        <is>
          <t>Итого по разделу «Материалы»</t>
        </is>
      </c>
      <c r="D40" s="244" t="n"/>
      <c r="E40" s="245" t="n"/>
      <c r="F40" s="246" t="n"/>
      <c r="G40" s="32">
        <f>G34+G39</f>
        <v/>
      </c>
      <c r="H40" s="247">
        <f>G40/$G$40</f>
        <v/>
      </c>
      <c r="I40" s="32" t="n"/>
      <c r="J40" s="32">
        <f>J34+J39</f>
        <v/>
      </c>
    </row>
    <row r="41" ht="14.25" customFormat="1" customHeight="1" s="12">
      <c r="A41" s="244" t="n"/>
      <c r="B41" s="244" t="n"/>
      <c r="C41" s="243" t="inlineStr">
        <is>
          <t>ИТОГО ПО РМ</t>
        </is>
      </c>
      <c r="D41" s="244" t="n"/>
      <c r="E41" s="245" t="n"/>
      <c r="F41" s="246" t="n"/>
      <c r="G41" s="32">
        <f>G15+G24+G40</f>
        <v/>
      </c>
      <c r="H41" s="247" t="n"/>
      <c r="I41" s="32" t="n"/>
      <c r="J41" s="32">
        <f>J15+J24+J40</f>
        <v/>
      </c>
    </row>
    <row r="42" ht="14.25" customFormat="1" customHeight="1" s="12">
      <c r="A42" s="244" t="n"/>
      <c r="B42" s="244" t="n"/>
      <c r="C42" s="243" t="inlineStr">
        <is>
          <t>Накладные расходы</t>
        </is>
      </c>
      <c r="D42" s="133">
        <f>ROUND(G42/(G$17+$G$15),2)</f>
        <v/>
      </c>
      <c r="E42" s="245" t="n"/>
      <c r="F42" s="246" t="n"/>
      <c r="G42" s="32" t="n">
        <v>152.02</v>
      </c>
      <c r="H42" s="247" t="n"/>
      <c r="I42" s="32" t="n"/>
      <c r="J42" s="32">
        <f>ROUND(D42*(J15+J17),2)</f>
        <v/>
      </c>
    </row>
    <row r="43" ht="14.25" customFormat="1" customHeight="1" s="12">
      <c r="A43" s="244" t="n"/>
      <c r="B43" s="244" t="n"/>
      <c r="C43" s="243" t="inlineStr">
        <is>
          <t>Сметная прибыль</t>
        </is>
      </c>
      <c r="D43" s="133">
        <f>ROUND(G43/(G$15+G$17),2)</f>
        <v/>
      </c>
      <c r="E43" s="245" t="n"/>
      <c r="F43" s="246" t="n"/>
      <c r="G43" s="32" t="n">
        <v>79.93000000000001</v>
      </c>
      <c r="H43" s="247" t="n"/>
      <c r="I43" s="32" t="n"/>
      <c r="J43" s="32">
        <f>ROUND(D43*(J15+J17),2)</f>
        <v/>
      </c>
    </row>
    <row r="44" ht="14.25" customFormat="1" customHeight="1" s="12">
      <c r="A44" s="244" t="n"/>
      <c r="B44" s="244" t="n"/>
      <c r="C44" s="243" t="inlineStr">
        <is>
          <t>Итого СМР (с НР и СП)</t>
        </is>
      </c>
      <c r="D44" s="244" t="n"/>
      <c r="E44" s="245" t="n"/>
      <c r="F44" s="246" t="n"/>
      <c r="G44" s="32">
        <f>G15+G24+G40+G42+G43</f>
        <v/>
      </c>
      <c r="H44" s="247" t="n"/>
      <c r="I44" s="32" t="n"/>
      <c r="J44" s="32">
        <f>J15+J24+J40+J42+J43</f>
        <v/>
      </c>
    </row>
    <row r="45" ht="14.25" customFormat="1" customHeight="1" s="12">
      <c r="A45" s="244" t="n"/>
      <c r="B45" s="244" t="n"/>
      <c r="C45" s="243" t="inlineStr">
        <is>
          <t>ВСЕГО СМР + ОБОРУДОВАНИЕ</t>
        </is>
      </c>
      <c r="D45" s="244" t="n"/>
      <c r="E45" s="245" t="n"/>
      <c r="F45" s="246" t="n"/>
      <c r="G45" s="32">
        <f>G44+G29</f>
        <v/>
      </c>
      <c r="H45" s="247" t="n"/>
      <c r="I45" s="32" t="n"/>
      <c r="J45" s="32">
        <f>J44+J29</f>
        <v/>
      </c>
    </row>
    <row r="46" ht="34.5" customFormat="1" customHeight="1" s="12">
      <c r="A46" s="244" t="n"/>
      <c r="B46" s="244" t="n"/>
      <c r="C46" s="243" t="inlineStr">
        <is>
          <t>ИТОГО ПОКАЗАТЕЛЬ НА ЕД. ИЗМ.</t>
        </is>
      </c>
      <c r="D46" s="244" t="inlineStr">
        <is>
          <t>1 ед</t>
        </is>
      </c>
      <c r="E46" s="317" t="n">
        <v>1</v>
      </c>
      <c r="F46" s="246" t="n"/>
      <c r="G46" s="32">
        <f>G45/E46</f>
        <v/>
      </c>
      <c r="H46" s="247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5" t="inlineStr">
        <is>
          <t>Расчет стоимости оборудования</t>
        </is>
      </c>
    </row>
    <row r="4" ht="25.5" customHeight="1">
      <c r="A4" s="218" t="inlineStr">
        <is>
          <t>Наименование разрабатываемого показателя УНЦ — Муфта соединительная 0,4 кВ сечением 25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4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5" t="n"/>
      <c r="B9" s="243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4" t="n"/>
      <c r="B10" s="233" t="n"/>
      <c r="C10" s="243" t="inlineStr">
        <is>
          <t>ИТОГО ИНЖЕНЕРНОЕ ОБОРУДОВАНИЕ</t>
        </is>
      </c>
      <c r="D10" s="233" t="n"/>
      <c r="E10" s="105" t="n"/>
      <c r="F10" s="246" t="n"/>
      <c r="G10" s="246" t="n">
        <v>0</v>
      </c>
    </row>
    <row r="11">
      <c r="A11" s="244" t="n"/>
      <c r="B11" s="243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4" t="n"/>
      <c r="B12" s="243" t="n"/>
      <c r="C12" s="243" t="inlineStr">
        <is>
          <t>ИТОГО ТЕХНОЛОГИЧЕСКОЕ ОБОРУДОВАНИЕ</t>
        </is>
      </c>
      <c r="D12" s="243" t="n"/>
      <c r="E12" s="261" t="n"/>
      <c r="F12" s="246" t="n"/>
      <c r="G12" s="32" t="n">
        <v>0</v>
      </c>
    </row>
    <row r="13" ht="19.5" customHeight="1">
      <c r="A13" s="244" t="n"/>
      <c r="B13" s="243" t="n"/>
      <c r="C13" s="243" t="inlineStr">
        <is>
          <t>Всего по разделу «Оборудование»</t>
        </is>
      </c>
      <c r="D13" s="243" t="n"/>
      <c r="E13" s="261" t="n"/>
      <c r="F13" s="246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>
      <c r="A10" s="230" t="n">
        <v>1</v>
      </c>
      <c r="B10" s="230" t="n">
        <v>2</v>
      </c>
      <c r="C10" s="230" t="n">
        <v>3</v>
      </c>
      <c r="D10" s="230" t="n">
        <v>4</v>
      </c>
    </row>
    <row r="11" ht="31.5" customHeight="1">
      <c r="A11" s="230" t="inlineStr">
        <is>
          <t>К3-02-1</t>
        </is>
      </c>
      <c r="B11" s="230" t="inlineStr">
        <is>
          <t xml:space="preserve">УНЦ КЛ 0,4 кВ </t>
        </is>
      </c>
      <c r="C11" s="192">
        <f>D5</f>
        <v/>
      </c>
      <c r="D11" s="193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>
      <c r="B10" s="230" t="n">
        <v>1</v>
      </c>
      <c r="C10" s="230" t="n">
        <v>2</v>
      </c>
      <c r="D10" s="230" t="n">
        <v>3</v>
      </c>
    </row>
    <row r="11" ht="47.25" customHeight="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47.25" customHeight="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10.77</v>
      </c>
    </row>
    <row r="13" ht="47.25" customHeight="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4.39</v>
      </c>
    </row>
    <row r="14" ht="31.5" customHeight="1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94.5" customHeight="1">
      <c r="B15" s="230" t="inlineStr">
        <is>
          <t>Временные здания и сооружения</t>
        </is>
      </c>
      <c r="C15" s="23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31.5" customHeight="1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6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0" t="inlineStr">
        <is>
          <t>№ пп.</t>
        </is>
      </c>
      <c r="B5" s="200" t="inlineStr">
        <is>
          <t>Наименование элемента</t>
        </is>
      </c>
      <c r="C5" s="200" t="inlineStr">
        <is>
          <t>Обозначение</t>
        </is>
      </c>
      <c r="D5" s="200" t="inlineStr">
        <is>
          <t>Формула</t>
        </is>
      </c>
      <c r="E5" s="200" t="inlineStr">
        <is>
          <t>Величина элемента</t>
        </is>
      </c>
      <c r="F5" s="200" t="inlineStr">
        <is>
          <t>Наименования обосновывающих документов</t>
        </is>
      </c>
      <c r="G5" s="143" t="n"/>
    </row>
    <row r="6" ht="15.75" customHeight="1">
      <c r="A6" s="200" t="n">
        <v>1</v>
      </c>
      <c r="B6" s="200" t="n">
        <v>2</v>
      </c>
      <c r="C6" s="200" t="n">
        <v>3</v>
      </c>
      <c r="D6" s="200" t="n">
        <v>4</v>
      </c>
      <c r="E6" s="200" t="n">
        <v>5</v>
      </c>
      <c r="F6" s="200" t="n">
        <v>6</v>
      </c>
      <c r="G6" s="143" t="n"/>
    </row>
    <row r="7" ht="110.25" customHeight="1">
      <c r="A7" s="201" t="inlineStr">
        <is>
          <t>1.1</t>
        </is>
      </c>
      <c r="B7" s="19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61" t="n">
        <v>47872.94</v>
      </c>
      <c r="F7" s="19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1" t="inlineStr">
        <is>
          <t>1.2</t>
        </is>
      </c>
      <c r="B8" s="190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93">
        <f>1973/12</f>
        <v/>
      </c>
      <c r="F8" s="190" t="inlineStr">
        <is>
          <t>Производственный календарь 2023 год
(40-часов.неделя)</t>
        </is>
      </c>
      <c r="G8" s="202" t="n"/>
    </row>
    <row r="9" ht="15.75" customHeight="1">
      <c r="A9" s="201" t="inlineStr">
        <is>
          <t>1.3</t>
        </is>
      </c>
      <c r="B9" s="190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93" t="n">
        <v>1</v>
      </c>
      <c r="F9" s="190" t="n"/>
      <c r="G9" s="202" t="n"/>
    </row>
    <row r="10" ht="15.75" customHeight="1">
      <c r="A10" s="201" t="inlineStr">
        <is>
          <t>1.4</t>
        </is>
      </c>
      <c r="B10" s="190" t="inlineStr">
        <is>
          <t>Средний разряд работ</t>
        </is>
      </c>
      <c r="C10" s="230" t="n"/>
      <c r="D10" s="230" t="n"/>
      <c r="E10" s="321" t="n">
        <v>3.8</v>
      </c>
      <c r="F10" s="190" t="inlineStr">
        <is>
          <t>РТМ</t>
        </is>
      </c>
      <c r="G10" s="202" t="n"/>
    </row>
    <row r="11" ht="78.75" customHeight="1">
      <c r="A11" s="201" t="inlineStr">
        <is>
          <t>1.5</t>
        </is>
      </c>
      <c r="B11" s="190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22" t="n">
        <v>1.308</v>
      </c>
      <c r="F11" s="19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3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2025-01-24T12:07:18Z</dcterms:modified>
  <cp:lastModifiedBy>112</cp:lastModifiedBy>
</cp:coreProperties>
</file>