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1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3" t="inlineStr">
        <is>
          <t>Наименование разрабатываемого показателя УНЦ - КЛ 0,4 кВ (с медной жилой) сечение жилы 25 мм2</t>
        </is>
      </c>
    </row>
    <row r="8" ht="31.5" customHeight="1">
      <c r="B8" s="233" t="inlineStr">
        <is>
          <t>Сопоставимый уровень цен: 1 кв. 2018 г.</t>
        </is>
      </c>
    </row>
    <row r="9" ht="15.75" customHeight="1">
      <c r="B9" s="233" t="inlineStr">
        <is>
          <t>Единица измерения  — 1 км</t>
        </is>
      </c>
    </row>
    <row r="10">
      <c r="B10" s="233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Калининградская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IIБ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116.25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6" t="inlineStr">
        <is>
          <t>Кабель медный 0,4 кВ 4х25</t>
        </is>
      </c>
    </row>
    <row r="17" ht="79.5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стоим'!J13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D18*2.5%+(D18*2.5%+D18)*2.1%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36" t="inlineStr">
        <is>
          <t>1 кв. 2018 г.</t>
        </is>
      </c>
      <c r="E22" s="148" t="n"/>
    </row>
    <row r="23" ht="123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" customHeight="1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1" t="inlineStr">
        <is>
          <t>Приложение № 2</t>
        </is>
      </c>
      <c r="K3" s="144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3">
        <f>'Прил.1 Сравнит табл'!B7:D7</f>
        <v/>
      </c>
    </row>
    <row r="7">
      <c r="B7" s="233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1 кв. 2018г., тыс. руб.</t>
        </is>
      </c>
      <c r="G10" s="315" t="n"/>
      <c r="H10" s="315" t="n"/>
      <c r="I10" s="315" t="n"/>
      <c r="J10" s="316" t="n"/>
    </row>
    <row r="11" ht="31.5" customHeight="1">
      <c r="B11" s="318" t="n"/>
      <c r="C11" s="318" t="n"/>
      <c r="D11" s="318" t="n"/>
      <c r="E11" s="318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40.5" customHeight="1">
      <c r="B12" s="200" t="n">
        <v>1</v>
      </c>
      <c r="C12" s="200" t="inlineStr">
        <is>
          <t>Кабель медный 0,4 кВ 4х25</t>
        </is>
      </c>
      <c r="D12" s="201" t="inlineStr">
        <is>
          <t>02-50-01</t>
        </is>
      </c>
      <c r="E12" s="200" t="inlineStr">
        <is>
          <t xml:space="preserve"> ЛЭП 0,4/0,23 кВ, ТП 237</t>
        </is>
      </c>
      <c r="F12" s="200" t="n"/>
      <c r="G12" s="202" t="n">
        <v>1482.485424</v>
      </c>
      <c r="H12" s="200" t="n"/>
      <c r="I12" s="200" t="n"/>
      <c r="J12" s="202">
        <f>F12+G12+H12+I12</f>
        <v/>
      </c>
    </row>
    <row r="13" ht="15.75" customHeight="1">
      <c r="B13" s="235" t="inlineStr">
        <is>
          <t>Всего по объекту:</t>
        </is>
      </c>
      <c r="C13" s="315" t="n"/>
      <c r="D13" s="315" t="n"/>
      <c r="E13" s="316" t="n"/>
      <c r="F13" s="169">
        <f>F12</f>
        <v/>
      </c>
      <c r="G13" s="203">
        <f>G12</f>
        <v/>
      </c>
      <c r="H13" s="169">
        <f>H12</f>
        <v/>
      </c>
      <c r="I13" s="169">
        <f>I12</f>
        <v/>
      </c>
      <c r="J13" s="203">
        <f>J12</f>
        <v/>
      </c>
    </row>
    <row r="14" ht="15.75" customHeight="1">
      <c r="B14" s="235" t="inlineStr">
        <is>
          <t>Всего по объекту в сопоставимом уровне цен 1 кв. 2018г:</t>
        </is>
      </c>
      <c r="C14" s="315" t="n"/>
      <c r="D14" s="315" t="n"/>
      <c r="E14" s="316" t="n"/>
      <c r="F14" s="169">
        <f>F13</f>
        <v/>
      </c>
      <c r="G14" s="203">
        <f>G13</f>
        <v/>
      </c>
      <c r="H14" s="169">
        <f>H13</f>
        <v/>
      </c>
      <c r="I14" s="203">
        <f>'Прил.1 Сравнит табл'!D21</f>
        <v/>
      </c>
      <c r="J14" s="203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view="pageBreakPreview" topLeftCell="A18" workbookViewId="0">
      <selection activeCell="D32" sqref="D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8.75" customHeight="1">
      <c r="A4" s="177" t="n"/>
      <c r="B4" s="177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3" t="n"/>
    </row>
    <row r="6" ht="30" customHeight="1">
      <c r="A6" s="237" t="inlineStr">
        <is>
          <t xml:space="preserve">Наименование разрабатываемого показателя УНЦ -  КЛ 0,4 кВ (с медной жилой) сечение жилы 25 мм2
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6" t="n"/>
    </row>
    <row r="9" ht="40.5" customHeight="1">
      <c r="A9" s="318" t="n"/>
      <c r="B9" s="318" t="n"/>
      <c r="C9" s="318" t="n"/>
      <c r="D9" s="318" t="n"/>
      <c r="E9" s="318" t="n"/>
      <c r="F9" s="318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5" t="n"/>
      <c r="C11" s="315" t="n"/>
      <c r="D11" s="315" t="n"/>
      <c r="E11" s="316" t="n"/>
      <c r="F11" s="319">
        <f>SUM(F12:F12)</f>
        <v/>
      </c>
      <c r="G11" s="10" t="n"/>
      <c r="H11" s="319">
        <f>SUM(H12:H12)</f>
        <v/>
      </c>
    </row>
    <row r="12">
      <c r="A12" s="269" t="n">
        <v>1</v>
      </c>
      <c r="B12" s="159" t="n"/>
      <c r="C12" s="135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269" t="inlineStr">
        <is>
          <t>чел.-ч</t>
        </is>
      </c>
      <c r="F12" s="251" t="n">
        <v>113.6</v>
      </c>
      <c r="G12" s="320" t="n">
        <v>9.4</v>
      </c>
      <c r="H12" s="170">
        <f>ROUND(F12*G12,2)</f>
        <v/>
      </c>
      <c r="M12" s="321" t="n"/>
    </row>
    <row r="13">
      <c r="A13" s="240" t="inlineStr">
        <is>
          <t>Затраты труда машинистов</t>
        </is>
      </c>
      <c r="B13" s="315" t="n"/>
      <c r="C13" s="315" t="n"/>
      <c r="D13" s="315" t="n"/>
      <c r="E13" s="316" t="n"/>
      <c r="F13" s="241" t="n"/>
      <c r="G13" s="157" t="n"/>
      <c r="H13" s="319">
        <f>H14</f>
        <v/>
      </c>
    </row>
    <row r="14">
      <c r="A14" s="269" t="n">
        <v>2</v>
      </c>
      <c r="B14" s="242" t="n"/>
      <c r="C14" s="180" t="n">
        <v>2</v>
      </c>
      <c r="D14" s="172" t="inlineStr">
        <is>
          <t>Затраты труда машинистов</t>
        </is>
      </c>
      <c r="E14" s="269" t="inlineStr">
        <is>
          <t>чел.-ч</t>
        </is>
      </c>
      <c r="F14" s="269" t="n">
        <v>18.8</v>
      </c>
      <c r="G14" s="170" t="n"/>
      <c r="H14" s="320" t="n">
        <v>235.9</v>
      </c>
    </row>
    <row r="15" customFormat="1" s="156">
      <c r="A15" s="241" t="inlineStr">
        <is>
          <t>Машины и механизмы</t>
        </is>
      </c>
      <c r="B15" s="315" t="n"/>
      <c r="C15" s="315" t="n"/>
      <c r="D15" s="315" t="n"/>
      <c r="E15" s="316" t="n"/>
      <c r="F15" s="241" t="n"/>
      <c r="G15" s="157" t="n"/>
      <c r="H15" s="322">
        <f>SUM(H16:H19)</f>
        <v/>
      </c>
    </row>
    <row r="16">
      <c r="A16" s="269" t="n">
        <v>3</v>
      </c>
      <c r="B16" s="242" t="n"/>
      <c r="C16" s="180" t="inlineStr">
        <is>
          <t>91.05.05-015</t>
        </is>
      </c>
      <c r="D16" s="172" t="inlineStr">
        <is>
          <t>Краны на автомобильном ходу, грузоподъемность 16 т</t>
        </is>
      </c>
      <c r="E16" s="269" t="inlineStr">
        <is>
          <t>маш.час</t>
        </is>
      </c>
      <c r="F16" s="269" t="n">
        <v>9.4</v>
      </c>
      <c r="G16" s="181" t="n">
        <v>115.4</v>
      </c>
      <c r="H16" s="193">
        <f>ROUND(F16*G16,2)</f>
        <v/>
      </c>
      <c r="I16" s="174" t="n"/>
      <c r="J16" s="174" t="n"/>
      <c r="L16" s="174" t="n"/>
    </row>
    <row r="17" customFormat="1" s="156">
      <c r="A17" s="269" t="n">
        <v>4</v>
      </c>
      <c r="B17" s="242" t="n"/>
      <c r="C17" s="180" t="inlineStr">
        <is>
          <t>91.14.02-001</t>
        </is>
      </c>
      <c r="D17" s="172" t="inlineStr">
        <is>
          <t>Автомобили бортовые, грузоподъемность до 5 т</t>
        </is>
      </c>
      <c r="E17" s="269" t="inlineStr">
        <is>
          <t>маш.час</t>
        </is>
      </c>
      <c r="F17" s="269" t="n">
        <v>9.4</v>
      </c>
      <c r="G17" s="181" t="n">
        <v>65.70999999999999</v>
      </c>
      <c r="H17" s="193">
        <f>ROUND(F17*G17,2)</f>
        <v/>
      </c>
      <c r="I17" s="174" t="n"/>
      <c r="J17" s="174" t="n"/>
      <c r="K17" s="194" t="n"/>
      <c r="L17" s="174" t="n"/>
    </row>
    <row r="18" ht="25.5" customHeight="1">
      <c r="A18" s="269" t="n">
        <v>5</v>
      </c>
      <c r="B18" s="242" t="n"/>
      <c r="C18" s="180" t="inlineStr">
        <is>
          <t>91.06.03-061</t>
        </is>
      </c>
      <c r="D18" s="172" t="inlineStr">
        <is>
          <t>Лебедки электрические тяговым усилием до 12,26 кН (1,25 т)</t>
        </is>
      </c>
      <c r="E18" s="269" t="inlineStr">
        <is>
          <t>маш.час</t>
        </is>
      </c>
      <c r="F18" s="269" t="n">
        <v>25.8</v>
      </c>
      <c r="G18" s="181" t="n">
        <v>3.28</v>
      </c>
      <c r="H18" s="193">
        <f>ROUND(F18*G18,2)</f>
        <v/>
      </c>
      <c r="I18" s="174" t="n"/>
      <c r="J18" s="174" t="n"/>
      <c r="L18" s="174" t="n"/>
    </row>
    <row r="19">
      <c r="A19" s="269" t="n">
        <v>6</v>
      </c>
      <c r="B19" s="242" t="n"/>
      <c r="C19" s="180" t="inlineStr">
        <is>
          <t>91.06.01-003</t>
        </is>
      </c>
      <c r="D19" s="172" t="inlineStr">
        <is>
          <t>Домкраты гидравлические, грузоподъемность 63-100 т</t>
        </is>
      </c>
      <c r="E19" s="269" t="inlineStr">
        <is>
          <t>маш.час</t>
        </is>
      </c>
      <c r="F19" s="269" t="n">
        <v>25.8</v>
      </c>
      <c r="G19" s="181" t="n">
        <v>0.9</v>
      </c>
      <c r="H19" s="193">
        <f>ROUND(F19*G19,2)</f>
        <v/>
      </c>
      <c r="I19" s="174" t="n"/>
      <c r="J19" s="174" t="n"/>
      <c r="L19" s="174" t="n"/>
    </row>
    <row r="20">
      <c r="A20" s="241" t="inlineStr">
        <is>
          <t>Материалы</t>
        </is>
      </c>
      <c r="B20" s="315" t="n"/>
      <c r="C20" s="315" t="n"/>
      <c r="D20" s="315" t="n"/>
      <c r="E20" s="316" t="n"/>
      <c r="F20" s="241" t="n"/>
      <c r="G20" s="157" t="n"/>
      <c r="H20" s="322">
        <f>SUM(H21:H26)</f>
        <v/>
      </c>
    </row>
    <row r="21">
      <c r="A21" s="191" t="n">
        <v>7</v>
      </c>
      <c r="B21" s="191" t="n"/>
      <c r="C21" s="269" t="inlineStr">
        <is>
          <t>Прайс из СД ОП</t>
        </is>
      </c>
      <c r="D21" s="190" t="inlineStr">
        <is>
          <t>Кабель медный 0,4 кВ 4х25</t>
        </is>
      </c>
      <c r="E21" s="269" t="inlineStr">
        <is>
          <t>км</t>
        </is>
      </c>
      <c r="F21" s="269" t="n">
        <v>1.1</v>
      </c>
      <c r="G21" s="190" t="n">
        <v>162402.7</v>
      </c>
      <c r="H21" s="193" t="n">
        <v>178642.97</v>
      </c>
    </row>
    <row r="22" ht="25.5" customHeight="1">
      <c r="A22" s="173" t="n">
        <v>8</v>
      </c>
      <c r="B22" s="242" t="n"/>
      <c r="C22" s="180" t="inlineStr">
        <is>
          <t>08.3.08.02-0052</t>
        </is>
      </c>
      <c r="D22" s="172" t="inlineStr">
        <is>
          <t>Уголок горячекатаный, марка стали ВСт3кп2, размер 50х50х5 мм</t>
        </is>
      </c>
      <c r="E22" s="269" t="inlineStr">
        <is>
          <t>т</t>
        </is>
      </c>
      <c r="F22" s="269" t="n">
        <v>0.1</v>
      </c>
      <c r="G22" s="170" t="n">
        <v>5763</v>
      </c>
      <c r="H22" s="193" t="n">
        <v>576.3</v>
      </c>
      <c r="I22" s="166" t="n"/>
      <c r="J22" s="174" t="n"/>
      <c r="K22" s="174" t="n"/>
    </row>
    <row r="23">
      <c r="A23" s="191" t="n">
        <v>9</v>
      </c>
      <c r="B23" s="242" t="n"/>
      <c r="C23" s="180" t="inlineStr">
        <is>
          <t>14.4.02.09-0001</t>
        </is>
      </c>
      <c r="D23" s="172" t="inlineStr">
        <is>
          <t>Краска</t>
        </is>
      </c>
      <c r="E23" s="269" t="inlineStr">
        <is>
          <t>кг</t>
        </is>
      </c>
      <c r="F23" s="269" t="n">
        <v>2.5</v>
      </c>
      <c r="G23" s="170" t="n">
        <v>28.6</v>
      </c>
      <c r="H23" s="193" t="n">
        <v>71.5</v>
      </c>
      <c r="I23" s="166" t="n"/>
      <c r="J23" s="174" t="n"/>
      <c r="K23" s="174" t="n"/>
    </row>
    <row r="24" ht="25.5" customHeight="1">
      <c r="A24" s="173" t="n">
        <v>10</v>
      </c>
      <c r="B24" s="242" t="n"/>
      <c r="C24" s="180" t="inlineStr">
        <is>
          <t>08.3.07.01-0076</t>
        </is>
      </c>
      <c r="D24" s="172" t="inlineStr">
        <is>
          <t>Прокат полосовой, горячекатаный, марка стали Ст3сп, ширина 50-200 мм, толщина 4-5 мм</t>
        </is>
      </c>
      <c r="E24" s="269" t="inlineStr">
        <is>
          <t>т</t>
        </is>
      </c>
      <c r="F24" s="269" t="n">
        <v>0.01</v>
      </c>
      <c r="G24" s="170" t="n">
        <v>5000</v>
      </c>
      <c r="H24" s="193" t="n">
        <v>50</v>
      </c>
      <c r="I24" s="166" t="n"/>
      <c r="J24" s="174" t="n"/>
      <c r="K24" s="174" t="n"/>
    </row>
    <row r="25">
      <c r="A25" s="173" t="n">
        <v>11</v>
      </c>
      <c r="B25" s="242" t="n"/>
      <c r="C25" s="180" t="inlineStr">
        <is>
          <t>01.7.06.07-0002</t>
        </is>
      </c>
      <c r="D25" s="172" t="inlineStr">
        <is>
          <t>Лента монтажная, тип ЛМ-5</t>
        </is>
      </c>
      <c r="E25" s="269" t="inlineStr">
        <is>
          <t>10 м</t>
        </is>
      </c>
      <c r="F25" s="269" t="n">
        <v>0.96</v>
      </c>
      <c r="G25" s="170" t="n">
        <v>6.9</v>
      </c>
      <c r="H25" s="170" t="n">
        <v>6.62</v>
      </c>
      <c r="I25" s="166" t="n"/>
      <c r="J25" s="174" t="n"/>
      <c r="K25" s="174" t="n"/>
    </row>
    <row r="26">
      <c r="A26" s="191" t="n">
        <v>12</v>
      </c>
      <c r="B26" s="242" t="n"/>
      <c r="C26" s="180" t="inlineStr">
        <is>
          <t>14.4.03.03-0002</t>
        </is>
      </c>
      <c r="D26" s="172" t="inlineStr">
        <is>
          <t>Лак битумный БТ-123</t>
        </is>
      </c>
      <c r="E26" s="269" t="inlineStr">
        <is>
          <t>т</t>
        </is>
      </c>
      <c r="F26" s="269" t="n">
        <v>0.0005999999999999999</v>
      </c>
      <c r="G26" s="170" t="n">
        <v>7826.9</v>
      </c>
      <c r="H26" s="170" t="n">
        <v>4.7</v>
      </c>
      <c r="I26" s="166" t="n"/>
      <c r="J26" s="174" t="n"/>
      <c r="K26" s="174" t="n"/>
    </row>
    <row r="27">
      <c r="A27" s="184" t="n"/>
      <c r="B27" s="185" t="n"/>
      <c r="C27" s="186" t="n"/>
      <c r="D27" s="187" t="n"/>
      <c r="E27" s="188" t="n"/>
      <c r="F27" s="188" t="n"/>
      <c r="G27" s="189" t="n"/>
      <c r="H27" s="189" t="n"/>
      <c r="I27" s="166" t="n"/>
      <c r="J27" s="174" t="n"/>
      <c r="K27" s="174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0" t="inlineStr">
        <is>
          <t>Наименование разрабатываемого показателя УНЦ — КЛ 0,4 кВ (с медной жилой) сечение жилы 25 мм2</t>
        </is>
      </c>
    </row>
    <row r="8">
      <c r="B8" s="244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3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72" t="n"/>
      <c r="D5" s="221" t="n"/>
      <c r="E5" s="221" t="n"/>
      <c r="F5" s="221" t="n"/>
      <c r="G5" s="221" t="n"/>
      <c r="H5" s="221" t="n"/>
      <c r="I5" s="221" t="n"/>
      <c r="J5" s="221" t="n"/>
    </row>
    <row r="6" ht="20.2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3" t="inlineStr">
        <is>
          <t>КЛ 0,4 кВ (с медной жилой) сечение жилы 25 мм2</t>
        </is>
      </c>
    </row>
    <row r="7" ht="12.75" customFormat="1" customHeight="1" s="4">
      <c r="A7" s="224" t="inlineStr">
        <is>
          <t>Единица измерения  — 1 км</t>
        </is>
      </c>
      <c r="I7" s="230" t="n"/>
      <c r="J7" s="230" t="n"/>
    </row>
    <row r="8" ht="13.5" customFormat="1" customHeight="1" s="4">
      <c r="A8" s="224" t="n"/>
    </row>
    <row r="9" ht="13.15" customFormat="1" customHeight="1" s="4"/>
    <row r="10" ht="27" customHeight="1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16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16" t="n"/>
      <c r="M10" s="12" t="n"/>
      <c r="N10" s="12" t="n"/>
    </row>
    <row r="11" ht="28.5" customHeight="1">
      <c r="A11" s="318" t="n"/>
      <c r="B11" s="318" t="n"/>
      <c r="C11" s="318" t="n"/>
      <c r="D11" s="318" t="n"/>
      <c r="E11" s="318" t="n"/>
      <c r="F11" s="251" t="inlineStr">
        <is>
          <t>на ед. изм.</t>
        </is>
      </c>
      <c r="G11" s="251" t="inlineStr">
        <is>
          <t>общая</t>
        </is>
      </c>
      <c r="H11" s="318" t="n"/>
      <c r="I11" s="251" t="inlineStr">
        <is>
          <t>на ед. изм.</t>
        </is>
      </c>
      <c r="J11" s="251" t="inlineStr">
        <is>
          <t>общая</t>
        </is>
      </c>
      <c r="M11" s="12" t="n"/>
      <c r="N11" s="12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46" t="n">
        <v>9</v>
      </c>
      <c r="J12" s="246" t="n">
        <v>10</v>
      </c>
      <c r="M12" s="12" t="n"/>
      <c r="N12" s="12" t="n"/>
    </row>
    <row r="13">
      <c r="A13" s="251" t="n"/>
      <c r="B13" s="240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125" t="n"/>
      <c r="J13" s="125" t="n"/>
    </row>
    <row r="14" ht="25.5" customHeight="1">
      <c r="A14" s="251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51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1" t="n"/>
      <c r="B15" s="251" t="n"/>
      <c r="C15" s="240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51" t="n"/>
      <c r="B16" s="250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6" t="n"/>
      <c r="I16" s="125" t="n"/>
      <c r="J16" s="125" t="n"/>
    </row>
    <row r="17" ht="14.25" customFormat="1" customHeight="1" s="12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24" t="n">
        <v>18.8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1" t="n"/>
      <c r="B18" s="240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6" t="n"/>
      <c r="I18" s="125" t="n"/>
      <c r="J18" s="125" t="n"/>
    </row>
    <row r="19" ht="14.25" customFormat="1" customHeight="1" s="12">
      <c r="A19" s="251" t="n"/>
      <c r="B19" s="250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6" t="n"/>
      <c r="I19" s="125" t="n"/>
      <c r="J19" s="125" t="n"/>
    </row>
    <row r="20" ht="25.5" customFormat="1" customHeight="1" s="12">
      <c r="A20" s="251" t="n">
        <v>3</v>
      </c>
      <c r="B20" s="180" t="inlineStr">
        <is>
          <t>91.05.05-015</t>
        </is>
      </c>
      <c r="C20" s="172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26" t="n">
        <v>9.4</v>
      </c>
      <c r="F20" s="181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1" t="n">
        <v>4</v>
      </c>
      <c r="B21" s="180" t="inlineStr">
        <is>
          <t>91.14.02-001</t>
        </is>
      </c>
      <c r="C21" s="172" t="inlineStr">
        <is>
          <t>Автомобили бортовые, грузоподъемность до 5 т</t>
        </is>
      </c>
      <c r="D21" s="269" t="inlineStr">
        <is>
          <t>маш.час</t>
        </is>
      </c>
      <c r="E21" s="326" t="n">
        <v>9.4</v>
      </c>
      <c r="F21" s="181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1" t="n"/>
      <c r="B22" s="251" t="n"/>
      <c r="C22" s="250" t="inlineStr">
        <is>
          <t>Итого основные машины и механизмы</t>
        </is>
      </c>
      <c r="D22" s="251" t="n"/>
      <c r="E22" s="325" t="n"/>
      <c r="F22" s="32" t="n"/>
      <c r="G22" s="32">
        <f>SUM(G20:G21)</f>
        <v/>
      </c>
      <c r="H22" s="254">
        <f>G22/G26</f>
        <v/>
      </c>
      <c r="I22" s="127" t="n"/>
      <c r="J22" s="32">
        <f>SUM(J20:J21)</f>
        <v/>
      </c>
    </row>
    <row r="23" outlineLevel="1" ht="25.5" customFormat="1" customHeight="1" s="12">
      <c r="A23" s="251" t="n">
        <v>5</v>
      </c>
      <c r="B23" s="180" t="inlineStr">
        <is>
          <t>91.06.03-061</t>
        </is>
      </c>
      <c r="C23" s="172" t="inlineStr">
        <is>
          <t>Лебедки электрические тяговым усилием до 12,26 кН (1,25 т)</t>
        </is>
      </c>
      <c r="D23" s="269" t="inlineStr">
        <is>
          <t>маш.час</t>
        </is>
      </c>
      <c r="E23" s="326" t="n">
        <v>25.8</v>
      </c>
      <c r="F23" s="181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1" t="n">
        <v>6</v>
      </c>
      <c r="B24" s="180" t="inlineStr">
        <is>
          <t>91.06.01-003</t>
        </is>
      </c>
      <c r="C24" s="172" t="inlineStr">
        <is>
          <t>Домкраты гидравлические, грузоподъемность 63-100 т</t>
        </is>
      </c>
      <c r="D24" s="269" t="inlineStr">
        <is>
          <t>маш.час</t>
        </is>
      </c>
      <c r="E24" s="326" t="n">
        <v>25.8</v>
      </c>
      <c r="F24" s="181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1" t="n"/>
      <c r="B25" s="251" t="n"/>
      <c r="C25" s="250" t="inlineStr">
        <is>
          <t>Итого прочие машины и механизмы</t>
        </is>
      </c>
      <c r="D25" s="251" t="n"/>
      <c r="E25" s="252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1" t="n"/>
      <c r="B26" s="251" t="n"/>
      <c r="C26" s="240" t="inlineStr">
        <is>
          <t>Итого по разделу «Машины и механизмы»</t>
        </is>
      </c>
      <c r="D26" s="251" t="n"/>
      <c r="E26" s="252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1" t="n"/>
      <c r="B27" s="240" t="inlineStr">
        <is>
          <t>Оборудование</t>
        </is>
      </c>
      <c r="C27" s="315" t="n"/>
      <c r="D27" s="315" t="n"/>
      <c r="E27" s="315" t="n"/>
      <c r="F27" s="315" t="n"/>
      <c r="G27" s="315" t="n"/>
      <c r="H27" s="316" t="n"/>
      <c r="I27" s="125" t="n"/>
      <c r="J27" s="125" t="n"/>
    </row>
    <row r="28">
      <c r="A28" s="251" t="n"/>
      <c r="B28" s="250" t="inlineStr">
        <is>
          <t>Основное оборудование</t>
        </is>
      </c>
      <c r="C28" s="315" t="n"/>
      <c r="D28" s="315" t="n"/>
      <c r="E28" s="315" t="n"/>
      <c r="F28" s="315" t="n"/>
      <c r="G28" s="315" t="n"/>
      <c r="H28" s="316" t="n"/>
      <c r="I28" s="125" t="n"/>
      <c r="J28" s="125" t="n"/>
    </row>
    <row r="29">
      <c r="A29" s="251" t="n"/>
      <c r="B29" s="251" t="n"/>
      <c r="C29" s="250" t="inlineStr">
        <is>
          <t>Итого основное оборудование</t>
        </is>
      </c>
      <c r="D29" s="251" t="n"/>
      <c r="E29" s="324" t="n"/>
      <c r="F29" s="253" t="n"/>
      <c r="G29" s="32" t="n">
        <v>0</v>
      </c>
      <c r="H29" s="128" t="n">
        <v>0</v>
      </c>
      <c r="I29" s="127" t="n"/>
      <c r="J29" s="32" t="n">
        <v>0</v>
      </c>
    </row>
    <row r="30">
      <c r="A30" s="251" t="n"/>
      <c r="B30" s="251" t="n"/>
      <c r="C30" s="250" t="inlineStr">
        <is>
          <t>Итого прочее оборудование</t>
        </is>
      </c>
      <c r="D30" s="251" t="n"/>
      <c r="E30" s="325" t="n"/>
      <c r="F30" s="253" t="n"/>
      <c r="G30" s="32" t="n">
        <v>0</v>
      </c>
      <c r="H30" s="128" t="n">
        <v>0</v>
      </c>
      <c r="I30" s="127" t="n"/>
      <c r="J30" s="32" t="n">
        <v>0</v>
      </c>
    </row>
    <row r="31">
      <c r="A31" s="251" t="n"/>
      <c r="B31" s="251" t="n"/>
      <c r="C31" s="240" t="inlineStr">
        <is>
          <t>Итого по разделу «Оборудование»</t>
        </is>
      </c>
      <c r="D31" s="251" t="n"/>
      <c r="E31" s="252" t="n"/>
      <c r="F31" s="253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1" t="n"/>
      <c r="B32" s="251" t="n"/>
      <c r="C32" s="250" t="inlineStr">
        <is>
          <t>в том числе технологическое оборудование</t>
        </is>
      </c>
      <c r="D32" s="251" t="n"/>
      <c r="E32" s="324" t="n"/>
      <c r="F32" s="253" t="n"/>
      <c r="G32" s="32">
        <f>'Прил.6 Расчет ОБ'!G12</f>
        <v/>
      </c>
      <c r="H32" s="254" t="n"/>
      <c r="I32" s="127" t="n"/>
      <c r="J32" s="32">
        <f>J31</f>
        <v/>
      </c>
    </row>
    <row r="33" ht="14.25" customFormat="1" customHeight="1" s="12">
      <c r="A33" s="251" t="n"/>
      <c r="B33" s="240" t="inlineStr">
        <is>
          <t>Материалы</t>
        </is>
      </c>
      <c r="C33" s="315" t="n"/>
      <c r="D33" s="315" t="n"/>
      <c r="E33" s="315" t="n"/>
      <c r="F33" s="315" t="n"/>
      <c r="G33" s="315" t="n"/>
      <c r="H33" s="316" t="n"/>
      <c r="I33" s="125" t="n"/>
      <c r="J33" s="125" t="n"/>
    </row>
    <row r="34" ht="14.25" customFormat="1" customHeight="1" s="12">
      <c r="A34" s="246" t="n"/>
      <c r="B34" s="245" t="inlineStr">
        <is>
          <t>Основные материалы</t>
        </is>
      </c>
      <c r="C34" s="327" t="n"/>
      <c r="D34" s="327" t="n"/>
      <c r="E34" s="327" t="n"/>
      <c r="F34" s="327" t="n"/>
      <c r="G34" s="327" t="n"/>
      <c r="H34" s="328" t="n"/>
      <c r="I34" s="138" t="n"/>
      <c r="J34" s="138" t="n"/>
    </row>
    <row r="35" ht="14.25" customFormat="1" customHeight="1" s="12">
      <c r="A35" s="251" t="n">
        <v>7</v>
      </c>
      <c r="B35" s="195" t="inlineStr">
        <is>
          <t>БЦ.87.18</t>
        </is>
      </c>
      <c r="C35" s="172" t="inlineStr">
        <is>
          <t>Кабель медный 0,4 кВ 4х25</t>
        </is>
      </c>
      <c r="D35" s="251" t="inlineStr">
        <is>
          <t>км</t>
        </is>
      </c>
      <c r="E35" s="324" t="n">
        <v>1.1</v>
      </c>
      <c r="F35" s="253">
        <f>ROUND(I35/'Прил. 10'!$D$13,2)</f>
        <v/>
      </c>
      <c r="G35" s="32">
        <f>ROUND(E35*F35,2)</f>
        <v/>
      </c>
      <c r="H35" s="128">
        <f>G35/$G$43</f>
        <v/>
      </c>
      <c r="I35" s="32" t="n">
        <v>909046.5699999999</v>
      </c>
      <c r="J35" s="32">
        <f>ROUND(I35*E35,2)</f>
        <v/>
      </c>
    </row>
    <row r="36" ht="14.25" customFormat="1" customHeight="1" s="12">
      <c r="A36" s="262" t="n"/>
      <c r="B36" s="140" t="n"/>
      <c r="C36" s="141" t="inlineStr">
        <is>
          <t>Итого основные материалы</t>
        </is>
      </c>
      <c r="D36" s="262" t="n"/>
      <c r="E36" s="329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1" t="n">
        <v>8</v>
      </c>
      <c r="B37" s="180" t="inlineStr">
        <is>
          <t>08.3.08.02-0052</t>
        </is>
      </c>
      <c r="C37" s="172" t="inlineStr">
        <is>
          <t>Уголок горячекатаный, марка стали ВСт3кп2, размер 50х50х5 мм</t>
        </is>
      </c>
      <c r="D37" s="269" t="inlineStr">
        <is>
          <t>т</t>
        </is>
      </c>
      <c r="E37" s="326" t="n">
        <v>0.1</v>
      </c>
      <c r="F37" s="170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1" t="n">
        <v>9</v>
      </c>
      <c r="B38" s="180" t="inlineStr">
        <is>
          <t>14.4.02.09-0001</t>
        </is>
      </c>
      <c r="C38" s="172" t="inlineStr">
        <is>
          <t>Краска</t>
        </is>
      </c>
      <c r="D38" s="269" t="inlineStr">
        <is>
          <t>кг</t>
        </is>
      </c>
      <c r="E38" s="326" t="n">
        <v>2.5</v>
      </c>
      <c r="F38" s="170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1" t="n">
        <v>10</v>
      </c>
      <c r="B39" s="180" t="inlineStr">
        <is>
          <t>08.3.07.01-0076</t>
        </is>
      </c>
      <c r="C39" s="172" t="inlineStr">
        <is>
          <t>Прокат полосовой, горячекатаный, марка стали Ст3сп, ширина 50-200 мм, толщина 4-5 мм</t>
        </is>
      </c>
      <c r="D39" s="269" t="inlineStr">
        <is>
          <t>т</t>
        </is>
      </c>
      <c r="E39" s="326" t="n">
        <v>0.01</v>
      </c>
      <c r="F39" s="170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1" t="n">
        <v>11</v>
      </c>
      <c r="B40" s="180" t="inlineStr">
        <is>
          <t>01.7.06.07-0002</t>
        </is>
      </c>
      <c r="C40" s="172" t="inlineStr">
        <is>
          <t>Лента монтажная, тип ЛМ-5</t>
        </is>
      </c>
      <c r="D40" s="269" t="inlineStr">
        <is>
          <t>10 м</t>
        </is>
      </c>
      <c r="E40" s="326" t="n">
        <v>0.96</v>
      </c>
      <c r="F40" s="170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1" t="n">
        <v>12</v>
      </c>
      <c r="B41" s="180" t="inlineStr">
        <is>
          <t>14.4.03.03-0002</t>
        </is>
      </c>
      <c r="C41" s="172" t="inlineStr">
        <is>
          <t>Лак битумный БТ-123</t>
        </is>
      </c>
      <c r="D41" s="269" t="inlineStr">
        <is>
          <t>т</t>
        </is>
      </c>
      <c r="E41" s="326" t="n">
        <v>0.0005999999999999999</v>
      </c>
      <c r="F41" s="170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1" t="n"/>
      <c r="B42" s="251" t="n"/>
      <c r="C42" s="250" t="inlineStr">
        <is>
          <t>Итого прочие материалы</t>
        </is>
      </c>
      <c r="D42" s="251" t="n"/>
      <c r="E42" s="324" t="n"/>
      <c r="F42" s="253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1" t="n"/>
      <c r="B43" s="251" t="n"/>
      <c r="C43" s="240" t="inlineStr">
        <is>
          <t>Итого по разделу «Материалы»</t>
        </is>
      </c>
      <c r="D43" s="251" t="n"/>
      <c r="E43" s="252" t="n"/>
      <c r="F43" s="253" t="n"/>
      <c r="G43" s="32">
        <f>G36+G42</f>
        <v/>
      </c>
      <c r="H43" s="254">
        <f>G43/$G$43</f>
        <v/>
      </c>
      <c r="I43" s="32" t="n"/>
      <c r="J43" s="32">
        <f>J36+J42</f>
        <v/>
      </c>
    </row>
    <row r="44" ht="14.25" customFormat="1" customHeight="1" s="12">
      <c r="A44" s="251" t="n"/>
      <c r="B44" s="251" t="n"/>
      <c r="C44" s="250" t="inlineStr">
        <is>
          <t>ИТОГО ПО РМ</t>
        </is>
      </c>
      <c r="D44" s="251" t="n"/>
      <c r="E44" s="252" t="n"/>
      <c r="F44" s="253" t="n"/>
      <c r="G44" s="32">
        <f>G15+G26+G43</f>
        <v/>
      </c>
      <c r="H44" s="254" t="n"/>
      <c r="I44" s="32" t="n"/>
      <c r="J44" s="32">
        <f>J15+J26+J43</f>
        <v/>
      </c>
    </row>
    <row r="45" ht="14.25" customFormat="1" customHeight="1" s="12">
      <c r="A45" s="251" t="n"/>
      <c r="B45" s="251" t="n"/>
      <c r="C45" s="250" t="inlineStr">
        <is>
          <t>Накладные расходы</t>
        </is>
      </c>
      <c r="D45" s="133">
        <f>ROUND(G45/(G$17+$G$15),2)</f>
        <v/>
      </c>
      <c r="E45" s="252" t="n"/>
      <c r="F45" s="253" t="n"/>
      <c r="G45" s="32" t="n">
        <v>1264.59</v>
      </c>
      <c r="H45" s="254" t="n"/>
      <c r="I45" s="32" t="n"/>
      <c r="J45" s="32">
        <f>ROUND(D45*(J15+J17),2)</f>
        <v/>
      </c>
    </row>
    <row r="46" ht="14.25" customFormat="1" customHeight="1" s="12">
      <c r="A46" s="251" t="n"/>
      <c r="B46" s="251" t="n"/>
      <c r="C46" s="250" t="inlineStr">
        <is>
          <t>Сметная прибыль</t>
        </is>
      </c>
      <c r="D46" s="133">
        <f>ROUND(G46/(G$15+G$17),2)</f>
        <v/>
      </c>
      <c r="E46" s="252" t="n"/>
      <c r="F46" s="253" t="n"/>
      <c r="G46" s="32" t="n">
        <v>664.89</v>
      </c>
      <c r="H46" s="254" t="n"/>
      <c r="I46" s="32" t="n"/>
      <c r="J46" s="32">
        <f>ROUND(D46*(J15+J17),2)</f>
        <v/>
      </c>
    </row>
    <row r="47" ht="14.25" customFormat="1" customHeight="1" s="12">
      <c r="A47" s="251" t="n"/>
      <c r="B47" s="251" t="n"/>
      <c r="C47" s="250" t="inlineStr">
        <is>
          <t>Итого СМР (с НР и СП)</t>
        </is>
      </c>
      <c r="D47" s="251" t="n"/>
      <c r="E47" s="252" t="n"/>
      <c r="F47" s="253" t="n"/>
      <c r="G47" s="32">
        <f>G15+G26+G43+G45+G46</f>
        <v/>
      </c>
      <c r="H47" s="254" t="n"/>
      <c r="I47" s="32" t="n"/>
      <c r="J47" s="32">
        <f>J15+J26+J43+J45+J46</f>
        <v/>
      </c>
    </row>
    <row r="48" ht="14.25" customFormat="1" customHeight="1" s="12">
      <c r="A48" s="251" t="n"/>
      <c r="B48" s="251" t="n"/>
      <c r="C48" s="250" t="inlineStr">
        <is>
          <t>ВСЕГО СМР + ОБОРУДОВАНИЕ</t>
        </is>
      </c>
      <c r="D48" s="251" t="n"/>
      <c r="E48" s="252" t="n"/>
      <c r="F48" s="253" t="n"/>
      <c r="G48" s="32">
        <f>G47+G31</f>
        <v/>
      </c>
      <c r="H48" s="254" t="n"/>
      <c r="I48" s="32" t="n"/>
      <c r="J48" s="32">
        <f>J47+J31</f>
        <v/>
      </c>
    </row>
    <row r="49" ht="34.5" customFormat="1" customHeight="1" s="12">
      <c r="A49" s="251" t="n"/>
      <c r="B49" s="251" t="n"/>
      <c r="C49" s="250" t="inlineStr">
        <is>
          <t>ИТОГО ПОКАЗАТЕЛЬ НА ЕД. ИЗМ.</t>
        </is>
      </c>
      <c r="D49" s="251" t="inlineStr">
        <is>
          <t>1 км</t>
        </is>
      </c>
      <c r="E49" s="324" t="n">
        <v>1</v>
      </c>
      <c r="F49" s="253" t="n"/>
      <c r="G49" s="32">
        <f>G48/E49</f>
        <v/>
      </c>
      <c r="H49" s="254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21" t="inlineStr">
        <is>
          <t>Расчет стоимости оборудования</t>
        </is>
      </c>
    </row>
    <row r="4" ht="25.5" customHeight="1">
      <c r="A4" s="224" t="inlineStr">
        <is>
          <t>Наименование разрабатываемого показателя УНЦ — КЛ 0,4 кВ (с медной жилой) сечение жилы 25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1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51" t="n"/>
      <c r="B10" s="240" t="n"/>
      <c r="C10" s="250" t="inlineStr">
        <is>
          <t>ИТОГО ИНЖЕНЕРНОЕ ОБОРУДОВАНИЕ</t>
        </is>
      </c>
      <c r="D10" s="240" t="n"/>
      <c r="E10" s="105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>
      <c r="A12" s="251" t="n"/>
      <c r="B12" s="250" t="n"/>
      <c r="C12" s="250" t="inlineStr">
        <is>
          <t>ИТОГО ТЕХНОЛОГИЧЕСКОЕ ОБОРУДОВАНИЕ</t>
        </is>
      </c>
      <c r="D12" s="250" t="n"/>
      <c r="E12" s="268" t="n"/>
      <c r="F12" s="253" t="n"/>
      <c r="G12" s="32" t="n">
        <v>0</v>
      </c>
    </row>
    <row r="13" ht="19.5" customHeight="1">
      <c r="A13" s="251" t="n"/>
      <c r="B13" s="250" t="n"/>
      <c r="C13" s="250" t="inlineStr">
        <is>
          <t>Всего по разделу «Оборудование»</t>
        </is>
      </c>
      <c r="D13" s="250" t="n"/>
      <c r="E13" s="268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18" t="n"/>
      <c r="B9" s="318" t="n"/>
      <c r="C9" s="318" t="n"/>
      <c r="D9" s="318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31.5" customHeight="1">
      <c r="A11" s="236" t="inlineStr">
        <is>
          <t>К3-02-2</t>
        </is>
      </c>
      <c r="B11" s="236" t="inlineStr">
        <is>
          <t xml:space="preserve">УНЦ КЛ 0,4 кВ </t>
        </is>
      </c>
      <c r="C11" s="198">
        <f>D5</f>
        <v/>
      </c>
      <c r="D11" s="19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1" t="inlineStr">
        <is>
          <t>Приложение № 10</t>
        </is>
      </c>
    </row>
    <row r="5" ht="18.75" customHeight="1">
      <c r="B5" s="117" t="n"/>
    </row>
    <row r="6" ht="15.75" customHeight="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10.84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5.34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2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143" t="n"/>
    </row>
    <row r="6" ht="15.75" customHeight="1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143" t="n"/>
    </row>
    <row r="7" ht="110.25" customHeight="1">
      <c r="A7" s="207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7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9">
        <f>1973/12</f>
        <v/>
      </c>
      <c r="F8" s="196" t="inlineStr">
        <is>
          <t>Производственный календарь 2023 год
(40-часов.неделя)</t>
        </is>
      </c>
      <c r="G8" s="208" t="n"/>
    </row>
    <row r="9" ht="15.75" customHeight="1">
      <c r="A9" s="207" t="inlineStr">
        <is>
          <t>1.3</t>
        </is>
      </c>
      <c r="B9" s="196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9" t="n">
        <v>1</v>
      </c>
      <c r="F9" s="196" t="n"/>
      <c r="G9" s="208" t="n"/>
    </row>
    <row r="10" ht="15.75" customHeight="1">
      <c r="A10" s="207" t="inlineStr">
        <is>
          <t>1.4</t>
        </is>
      </c>
      <c r="B10" s="196" t="inlineStr">
        <is>
          <t>Средний разряд работ</t>
        </is>
      </c>
      <c r="C10" s="236" t="n"/>
      <c r="D10" s="236" t="n"/>
      <c r="E10" s="330" t="n">
        <v>3.8</v>
      </c>
      <c r="F10" s="196" t="inlineStr">
        <is>
          <t>РТМ</t>
        </is>
      </c>
      <c r="G10" s="208" t="n"/>
    </row>
    <row r="11" ht="78.75" customHeight="1">
      <c r="A11" s="207" t="inlineStr">
        <is>
          <t>1.5</t>
        </is>
      </c>
      <c r="B11" s="196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1" t="n">
        <v>1.308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1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2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2025-01-24T12:07:19Z</dcterms:modified>
  <cp:lastModifiedBy>112</cp:lastModifiedBy>
</cp:coreProperties>
</file>