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6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медной жилой) сечение жилы 35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3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4х35 - 0,4 кВ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стоим'!F13+'Прил.2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5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D17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>
      <c r="B12" s="199" t="n">
        <v>1</v>
      </c>
      <c r="C12" s="160" t="inlineStr">
        <is>
          <t>Кабель силовой с медными жилами 4х35 - 0,4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7" t="n"/>
      <c r="G12" s="207" t="n">
        <v>1986.7</v>
      </c>
      <c r="H12" s="207" t="n"/>
      <c r="I12" s="207" t="n"/>
      <c r="J12" s="208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tabSelected="1" view="pageBreakPreview" topLeftCell="A18" workbookViewId="0">
      <selection activeCell="D30" sqref="D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0" t="inlineStr">
        <is>
          <t>Наименование разрабатываемого показателя УНЦ -  КЛ 0,4 кВ (с медной жилой) сечение жилы 35 мм2, количество жил 4 шт.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3" t="n">
        <v>113.6</v>
      </c>
      <c r="G12" s="322" t="n">
        <v>9.4</v>
      </c>
      <c r="H12" s="169">
        <f>ROUND(F12*G12,2)</f>
        <v/>
      </c>
      <c r="M12" s="323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1">
        <f>H14</f>
        <v/>
      </c>
    </row>
    <row r="14">
      <c r="A14" s="271" t="n">
        <v>2</v>
      </c>
      <c r="B14" s="244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inlineStr">
        <is>
          <t>ё</t>
        </is>
      </c>
      <c r="G14" s="169" t="n"/>
      <c r="H14" s="322" t="n">
        <v>235.9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4">
        <f>SUM(H16:H19)</f>
        <v/>
      </c>
    </row>
    <row r="16">
      <c r="A16" s="271" t="n">
        <v>3</v>
      </c>
      <c r="B16" s="244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4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4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3" t="inlineStr">
        <is>
          <t>Материалы</t>
        </is>
      </c>
      <c r="B20" s="317" t="n"/>
      <c r="C20" s="317" t="n"/>
      <c r="D20" s="317" t="n"/>
      <c r="E20" s="318" t="n"/>
      <c r="F20" s="243" t="n"/>
      <c r="G20" s="157" t="n"/>
      <c r="H20" s="324">
        <f>SUM(H21:H26)</f>
        <v/>
      </c>
    </row>
    <row r="2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медными жилами 4х35 - 0,4 кВ</t>
        </is>
      </c>
      <c r="E21" s="271" t="inlineStr">
        <is>
          <t>км</t>
        </is>
      </c>
      <c r="F21" s="271" t="n">
        <v>1.1</v>
      </c>
      <c r="G21" s="189" t="n">
        <v>219344.26</v>
      </c>
      <c r="H21" s="192" t="n">
        <v>241278.69</v>
      </c>
    </row>
    <row r="22" ht="25.5" customHeight="1">
      <c r="A22" s="172" t="n">
        <v>8</v>
      </c>
      <c r="B22" s="244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4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4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4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4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5">
      <c r="H35" s="325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медной жилой) сечение жилы 35 мм2, количество жил 4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1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КЛ 0,4 кВ (с медной жилой) сечение жилы 35 мм2, количество жил 4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3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53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3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28" t="n"/>
      <c r="F22" s="32" t="n"/>
      <c r="G22" s="32">
        <f>SUM(G20:G21)</f>
        <v/>
      </c>
      <c r="H22" s="256">
        <f>G22/G26</f>
        <v/>
      </c>
      <c r="I22" s="127" t="n"/>
      <c r="J22" s="32">
        <f>SUM(J20:J21)</f>
        <v/>
      </c>
    </row>
    <row r="23" outlineLevel="1" ht="25.5" customFormat="1" customHeight="1" s="12">
      <c r="A23" s="253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3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3" t="n"/>
      <c r="B25" s="253" t="n"/>
      <c r="C25" s="252" t="inlineStr">
        <is>
          <t>Итого прочие машины и механизмы</t>
        </is>
      </c>
      <c r="D25" s="253" t="n"/>
      <c r="E25" s="254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3" t="n"/>
      <c r="B26" s="253" t="n"/>
      <c r="C26" s="242" t="inlineStr">
        <is>
          <t>Итого по разделу «Машины и механизмы»</t>
        </is>
      </c>
      <c r="D26" s="253" t="n"/>
      <c r="E26" s="254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3" t="n"/>
      <c r="B27" s="242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3" t="n"/>
      <c r="B28" s="252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3" t="n"/>
      <c r="B29" s="253" t="n"/>
      <c r="C29" s="252" t="inlineStr">
        <is>
          <t>Итого основное оборудование</t>
        </is>
      </c>
      <c r="D29" s="253" t="n"/>
      <c r="E29" s="327" t="n"/>
      <c r="F29" s="255" t="n"/>
      <c r="G29" s="32" t="n">
        <v>0</v>
      </c>
      <c r="H29" s="128" t="n">
        <v>0</v>
      </c>
      <c r="I29" s="127" t="n"/>
      <c r="J29" s="32" t="n">
        <v>0</v>
      </c>
    </row>
    <row r="30">
      <c r="A30" s="253" t="n"/>
      <c r="B30" s="253" t="n"/>
      <c r="C30" s="252" t="inlineStr">
        <is>
          <t>Итого прочее оборудование</t>
        </is>
      </c>
      <c r="D30" s="253" t="n"/>
      <c r="E30" s="328" t="n"/>
      <c r="F30" s="255" t="n"/>
      <c r="G30" s="32" t="n">
        <v>0</v>
      </c>
      <c r="H30" s="128" t="n">
        <v>0</v>
      </c>
      <c r="I30" s="127" t="n"/>
      <c r="J30" s="32" t="n">
        <v>0</v>
      </c>
    </row>
    <row r="31">
      <c r="A31" s="253" t="n"/>
      <c r="B31" s="253" t="n"/>
      <c r="C31" s="242" t="inlineStr">
        <is>
          <t>Итого по разделу «Оборудование»</t>
        </is>
      </c>
      <c r="D31" s="253" t="n"/>
      <c r="E31" s="254" t="n"/>
      <c r="F31" s="255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3" t="n"/>
      <c r="B32" s="253" t="n"/>
      <c r="C32" s="252" t="inlineStr">
        <is>
          <t>в том числе технологическое оборудование</t>
        </is>
      </c>
      <c r="D32" s="253" t="n"/>
      <c r="E32" s="327" t="n"/>
      <c r="F32" s="255" t="n"/>
      <c r="G32" s="32">
        <f>'Прил.6 Расчет ОБ'!G12</f>
        <v/>
      </c>
      <c r="H32" s="256" t="n"/>
      <c r="I32" s="127" t="n"/>
      <c r="J32" s="32">
        <f>J31</f>
        <v/>
      </c>
    </row>
    <row r="33" ht="14.25" customFormat="1" customHeight="1" s="12">
      <c r="A33" s="253" t="n"/>
      <c r="B33" s="242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48" t="n"/>
      <c r="B34" s="247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3" t="n">
        <v>7</v>
      </c>
      <c r="B35" s="194" t="inlineStr">
        <is>
          <t>БЦ.87.20</t>
        </is>
      </c>
      <c r="C35" s="171" t="inlineStr">
        <is>
          <t>Кабель силовой с медными жилами 4х35 - 0,4 кВ</t>
        </is>
      </c>
      <c r="D35" s="253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1227776.04</v>
      </c>
      <c r="J35" s="32">
        <f>ROUND(I35*E35,2)</f>
        <v/>
      </c>
    </row>
    <row r="36" ht="14.25" customFormat="1" customHeight="1" s="12">
      <c r="A36" s="264" t="n"/>
      <c r="B36" s="140" t="n"/>
      <c r="C36" s="141" t="inlineStr">
        <is>
          <t>Итого основные материалы</t>
        </is>
      </c>
      <c r="D36" s="264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3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3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3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3" t="n"/>
      <c r="B42" s="253" t="n"/>
      <c r="C42" s="252" t="inlineStr">
        <is>
          <t>Итого прочие материалы</t>
        </is>
      </c>
      <c r="D42" s="253" t="n"/>
      <c r="E42" s="327" t="n"/>
      <c r="F42" s="255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3" t="n"/>
      <c r="B43" s="253" t="n"/>
      <c r="C43" s="242" t="inlineStr">
        <is>
          <t>Итого по разделу «Материалы»</t>
        </is>
      </c>
      <c r="D43" s="253" t="n"/>
      <c r="E43" s="254" t="n"/>
      <c r="F43" s="255" t="n"/>
      <c r="G43" s="32">
        <f>G36+G42</f>
        <v/>
      </c>
      <c r="H43" s="256">
        <f>G43/$G$43</f>
        <v/>
      </c>
      <c r="I43" s="32" t="n"/>
      <c r="J43" s="32">
        <f>J36+J42</f>
        <v/>
      </c>
    </row>
    <row r="44" ht="14.25" customFormat="1" customHeight="1" s="12">
      <c r="A44" s="253" t="n"/>
      <c r="B44" s="253" t="n"/>
      <c r="C44" s="252" t="inlineStr">
        <is>
          <t>ИТОГО ПО РМ</t>
        </is>
      </c>
      <c r="D44" s="253" t="n"/>
      <c r="E44" s="254" t="n"/>
      <c r="F44" s="255" t="n"/>
      <c r="G44" s="32">
        <f>G15+G26+G43</f>
        <v/>
      </c>
      <c r="H44" s="256" t="n"/>
      <c r="I44" s="32" t="n"/>
      <c r="J44" s="32">
        <f>J15+J26+J43</f>
        <v/>
      </c>
    </row>
    <row r="45" ht="14.25" customFormat="1" customHeight="1" s="12">
      <c r="A45" s="253" t="n"/>
      <c r="B45" s="253" t="n"/>
      <c r="C45" s="252" t="inlineStr">
        <is>
          <t>Накладные расходы</t>
        </is>
      </c>
      <c r="D45" s="133">
        <f>ROUND(G45/(G$17+$G$15),2)</f>
        <v/>
      </c>
      <c r="E45" s="254" t="n"/>
      <c r="F45" s="255" t="n"/>
      <c r="G45" s="32" t="n">
        <v>1264.59</v>
      </c>
      <c r="H45" s="256" t="n"/>
      <c r="I45" s="32" t="n"/>
      <c r="J45" s="32">
        <f>ROUND(D45*(J15+J17),2)</f>
        <v/>
      </c>
    </row>
    <row r="46" ht="14.25" customFormat="1" customHeight="1" s="12">
      <c r="A46" s="253" t="n"/>
      <c r="B46" s="253" t="n"/>
      <c r="C46" s="252" t="inlineStr">
        <is>
          <t>Сметная прибыль</t>
        </is>
      </c>
      <c r="D46" s="133">
        <f>ROUND(G46/(G$15+G$17),2)</f>
        <v/>
      </c>
      <c r="E46" s="254" t="n"/>
      <c r="F46" s="255" t="n"/>
      <c r="G46" s="32" t="n">
        <v>664.89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Итого СМР (с НР и СП)</t>
        </is>
      </c>
      <c r="D47" s="253" t="n"/>
      <c r="E47" s="254" t="n"/>
      <c r="F47" s="255" t="n"/>
      <c r="G47" s="32">
        <f>G15+G26+G43+G45+G46</f>
        <v/>
      </c>
      <c r="H47" s="256" t="n"/>
      <c r="I47" s="32" t="n"/>
      <c r="J47" s="32">
        <f>J15+J26+J43+J45+J46</f>
        <v/>
      </c>
    </row>
    <row r="48" ht="14.25" customFormat="1" customHeight="1" s="12">
      <c r="A48" s="253" t="n"/>
      <c r="B48" s="253" t="n"/>
      <c r="C48" s="252" t="inlineStr">
        <is>
          <t>ВСЕГО СМР + ОБОРУДОВАНИЕ</t>
        </is>
      </c>
      <c r="D48" s="253" t="n"/>
      <c r="E48" s="254" t="n"/>
      <c r="F48" s="255" t="n"/>
      <c r="G48" s="32">
        <f>G47+G31</f>
        <v/>
      </c>
      <c r="H48" s="256" t="n"/>
      <c r="I48" s="32" t="n"/>
      <c r="J48" s="32">
        <f>J47+J31</f>
        <v/>
      </c>
    </row>
    <row r="49" ht="34.5" customFormat="1" customHeight="1" s="12">
      <c r="A49" s="253" t="n"/>
      <c r="B49" s="253" t="n"/>
      <c r="C49" s="252" t="inlineStr">
        <is>
          <t>ИТОГО ПОКАЗАТЕЛЬ НА ЕД. ИЗМ.</t>
        </is>
      </c>
      <c r="D49" s="253" t="inlineStr">
        <is>
          <t>1 км</t>
        </is>
      </c>
      <c r="E49" s="327" t="n">
        <v>1</v>
      </c>
      <c r="F49" s="255" t="n"/>
      <c r="G49" s="32">
        <f>G48/E49</f>
        <v/>
      </c>
      <c r="H49" s="256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медной жилой) сечение жилы 35 мм2, количество жил 4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К3-03-2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10.84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5.34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2025-01-24T12:07:24Z</dcterms:modified>
  <cp:lastModifiedBy>112</cp:lastModifiedBy>
</cp:coreProperties>
</file>