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" customHeight="1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2" t="inlineStr">
        <is>
          <t>Наименование разрабатываемого показателя УНЦ - Муфта концевая до 1 кВ сечением до 35мм2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2">
        <f>D22</f>
        <v/>
      </c>
    </row>
    <row r="9" ht="15.75" customHeight="1">
      <c r="B9" s="232" t="inlineStr">
        <is>
          <t>Единица измерения  — 1 ед</t>
        </is>
      </c>
    </row>
    <row r="10">
      <c r="B10" s="232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52" t="n"/>
    </row>
    <row r="12" ht="96.75" customHeight="1">
      <c r="B12" s="235" t="n">
        <v>1</v>
      </c>
      <c r="C12" s="147" t="inlineStr">
        <is>
          <t>Наименование объекта-представителя</t>
        </is>
      </c>
      <c r="D12" s="235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5" t="n">
        <v>2</v>
      </c>
      <c r="C13" s="147" t="inlineStr">
        <is>
          <t>Наименование субъекта Российской Федерации</t>
        </is>
      </c>
      <c r="D13" s="235" t="inlineStr">
        <is>
          <t>Калининградская область</t>
        </is>
      </c>
    </row>
    <row r="14">
      <c r="B14" s="235" t="n">
        <v>3</v>
      </c>
      <c r="C14" s="147" t="inlineStr">
        <is>
          <t>Климатический район и подрайон</t>
        </is>
      </c>
      <c r="D14" s="235" t="inlineStr">
        <is>
          <t>IIБ</t>
        </is>
      </c>
    </row>
    <row r="15">
      <c r="B15" s="235" t="n">
        <v>4</v>
      </c>
      <c r="C15" s="147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>Муфта концевая до 1 кВ сечением до 35мм2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3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5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5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3">
        <f>D18*0.025+(D18*0.025+D18)*0.021</f>
        <v/>
      </c>
    </row>
    <row r="22">
      <c r="B22" s="235" t="n">
        <v>7</v>
      </c>
      <c r="C22" s="150" t="inlineStr">
        <is>
          <t>Сопоставимый уровень цен</t>
        </is>
      </c>
      <c r="D22" s="204" t="inlineStr">
        <is>
          <t>1 кв. 2018 г.</t>
        </is>
      </c>
      <c r="E22" s="148" t="n"/>
    </row>
    <row r="23" ht="78.75" customHeight="1">
      <c r="B23" s="23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167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3">
        <f>D17</f>
        <v/>
      </c>
      <c r="E24" s="148" t="n"/>
    </row>
    <row r="25">
      <c r="B25" s="235" t="n">
        <v>10</v>
      </c>
      <c r="C25" s="147" t="inlineStr">
        <is>
          <t>Примечание</t>
        </is>
      </c>
      <c r="D25" s="235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0" t="inlineStr">
        <is>
          <t>Приложение № 2</t>
        </is>
      </c>
      <c r="K3" s="144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1 кв. 2018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195" t="n">
        <v>1</v>
      </c>
      <c r="C12" s="160" t="inlineStr">
        <is>
          <t>Муфта концевая до 1 кВ сечением до 35мм2</t>
        </is>
      </c>
      <c r="D12" s="196" t="inlineStr">
        <is>
          <t>02-46-02</t>
        </is>
      </c>
      <c r="E12" s="147" t="inlineStr">
        <is>
          <t>ЛЭП 0,4/0,23 кВ, ТП 831</t>
        </is>
      </c>
      <c r="F12" s="197" t="n"/>
      <c r="G12" s="197" t="n">
        <v>11.93</v>
      </c>
      <c r="H12" s="197" t="n"/>
      <c r="I12" s="197" t="n"/>
      <c r="J12" s="198">
        <f>SUM(F12:I12)</f>
        <v/>
      </c>
    </row>
    <row r="13" ht="15" customHeight="1">
      <c r="B13" s="234" t="inlineStr">
        <is>
          <t>Всего по объекту:</t>
        </is>
      </c>
      <c r="C13" s="313" t="n"/>
      <c r="D13" s="313" t="n"/>
      <c r="E13" s="314" t="n"/>
      <c r="F13" s="199">
        <f>SUM(F12:F12)</f>
        <v/>
      </c>
      <c r="G13" s="199">
        <f>SUM(G12:G12)</f>
        <v/>
      </c>
      <c r="H13" s="199">
        <f>SUM(H12:H12)</f>
        <v/>
      </c>
      <c r="I13" s="199" t="n"/>
      <c r="J13" s="199">
        <f>SUM(F13:I13)</f>
        <v/>
      </c>
      <c r="K13" s="200" t="n"/>
    </row>
    <row r="14" ht="15.75" customHeight="1">
      <c r="B14" s="234" t="inlineStr">
        <is>
          <t>Всего по объекту в сопоставимом уровне цен 1 кв. 2018 г. :</t>
        </is>
      </c>
      <c r="C14" s="313" t="n"/>
      <c r="D14" s="313" t="n"/>
      <c r="E14" s="314" t="n"/>
      <c r="F14" s="199">
        <f>F13</f>
        <v/>
      </c>
      <c r="G14" s="199">
        <f>G13</f>
        <v/>
      </c>
      <c r="H14" s="199">
        <f>H13</f>
        <v/>
      </c>
      <c r="I14" s="199">
        <f>'Прил.1 Сравнит табл'!D21</f>
        <v/>
      </c>
      <c r="J14" s="19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1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0" t="inlineStr">
        <is>
          <t xml:space="preserve">Приложение № 3 </t>
        </is>
      </c>
    </row>
    <row r="3">
      <c r="A3" s="231" t="inlineStr">
        <is>
          <t>Объектная ресурсная ведомость</t>
        </is>
      </c>
    </row>
    <row r="4" ht="18.75" customHeight="1">
      <c r="A4" s="177" t="n"/>
      <c r="B4" s="177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2" t="n"/>
    </row>
    <row r="6">
      <c r="A6" s="236" t="inlineStr">
        <is>
          <t>Наименование разрабатываемого показателя УНЦ - Муфта концевая до 1 кВ сечением до 35мм2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9" t="inlineStr">
        <is>
          <t>Затраты труда рабочих</t>
        </is>
      </c>
      <c r="B11" s="313" t="n"/>
      <c r="C11" s="313" t="n"/>
      <c r="D11" s="313" t="n"/>
      <c r="E11" s="314" t="n"/>
      <c r="F11" s="317">
        <f>SUM(F12:F12)</f>
        <v/>
      </c>
      <c r="G11" s="10" t="n"/>
      <c r="H11" s="317">
        <f>SUM(H12:H12)</f>
        <v/>
      </c>
    </row>
    <row r="12">
      <c r="A12" s="267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9" t="n">
        <v>8.08</v>
      </c>
      <c r="G12" s="318" t="n">
        <v>9.4</v>
      </c>
      <c r="H12" s="169">
        <f>ROUND(F12*G12,2)</f>
        <v/>
      </c>
    </row>
    <row r="13">
      <c r="A13" s="238" t="inlineStr">
        <is>
          <t>Затраты труда машинистов</t>
        </is>
      </c>
      <c r="B13" s="313" t="n"/>
      <c r="C13" s="313" t="n"/>
      <c r="D13" s="313" t="n"/>
      <c r="E13" s="314" t="n"/>
      <c r="F13" s="239" t="n"/>
      <c r="G13" s="157" t="n"/>
      <c r="H13" s="317">
        <f>H14</f>
        <v/>
      </c>
    </row>
    <row r="14">
      <c r="A14" s="267" t="n">
        <v>2</v>
      </c>
      <c r="B14" s="240" t="n"/>
      <c r="C14" s="172" t="n">
        <v>2</v>
      </c>
      <c r="D14" s="171" t="inlineStr">
        <is>
          <t>Затраты труда машинистов(справочно)</t>
        </is>
      </c>
      <c r="E14" s="267" t="inlineStr">
        <is>
          <t>чел.-ч</t>
        </is>
      </c>
      <c r="F14" s="267" t="n">
        <v>5.94</v>
      </c>
      <c r="G14" s="169" t="n"/>
      <c r="H14" s="318" t="n">
        <v>80.19</v>
      </c>
    </row>
    <row r="15" customFormat="1" s="156">
      <c r="A15" s="239" t="inlineStr">
        <is>
          <t>Машины и механизмы</t>
        </is>
      </c>
      <c r="B15" s="313" t="n"/>
      <c r="C15" s="313" t="n"/>
      <c r="D15" s="313" t="n"/>
      <c r="E15" s="314" t="n"/>
      <c r="F15" s="239" t="n"/>
      <c r="G15" s="157" t="n"/>
      <c r="H15" s="317">
        <f>SUM(H16:H16)</f>
        <v/>
      </c>
    </row>
    <row r="16">
      <c r="A16" s="267" t="n">
        <v>3</v>
      </c>
      <c r="B16" s="240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7" t="inlineStr">
        <is>
          <t>маш.час</t>
        </is>
      </c>
      <c r="F16" s="267" t="n">
        <v>5.94</v>
      </c>
      <c r="G16" s="179" t="n">
        <v>142.7</v>
      </c>
      <c r="H16" s="169">
        <f>ROUND(F16*G16,2)</f>
        <v/>
      </c>
      <c r="I16" s="175" t="n"/>
    </row>
    <row r="17">
      <c r="A17" s="239" t="inlineStr">
        <is>
          <t>Материалы</t>
        </is>
      </c>
      <c r="B17" s="313" t="n"/>
      <c r="C17" s="313" t="n"/>
      <c r="D17" s="313" t="n"/>
      <c r="E17" s="314" t="n"/>
      <c r="F17" s="239" t="n"/>
      <c r="G17" s="157" t="n"/>
      <c r="H17" s="317">
        <f>SUM(H18:H21)</f>
        <v/>
      </c>
    </row>
    <row r="18">
      <c r="A18" s="189" t="n">
        <v>4</v>
      </c>
      <c r="B18" s="189" t="n"/>
      <c r="C18" s="267" t="inlineStr">
        <is>
          <t>Прайс из СД ОП</t>
        </is>
      </c>
      <c r="D18" s="171" t="inlineStr">
        <is>
          <t>Муфта концевая до 1 кВ сечением до 35мм2</t>
        </is>
      </c>
      <c r="E18" s="267" t="inlineStr">
        <is>
          <t>шт</t>
        </is>
      </c>
      <c r="F18" s="267" t="n">
        <v>8</v>
      </c>
      <c r="G18" s="188" t="n">
        <v>40.33</v>
      </c>
      <c r="H18" s="169" t="n">
        <v>322.64</v>
      </c>
    </row>
    <row r="19">
      <c r="A19" s="173" t="n">
        <v>5</v>
      </c>
      <c r="B19" s="240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69" t="n">
        <v>4488.4</v>
      </c>
      <c r="H19" s="169" t="n">
        <v>3.59</v>
      </c>
      <c r="I19" s="166" t="n"/>
    </row>
    <row r="20">
      <c r="A20" s="173" t="n">
        <v>6</v>
      </c>
      <c r="B20" s="240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69" t="n">
        <v>6.9</v>
      </c>
      <c r="H20" s="169" t="n">
        <v>0.33</v>
      </c>
      <c r="I20" s="166" t="n"/>
    </row>
    <row r="21">
      <c r="A21" s="189" t="n">
        <v>7</v>
      </c>
      <c r="B21" s="240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69" t="n">
        <v>8105.71</v>
      </c>
      <c r="H21" s="169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1">
      <c r="H31" s="319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9" t="inlineStr">
        <is>
          <t>Наименование разрабатываемого показателя УНЦ — Муфта концевая до 1 кВ сечением до 35мм2</t>
        </is>
      </c>
    </row>
    <row r="8">
      <c r="B8" s="242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70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1" t="inlineStr">
        <is>
          <t>Муфта концевая до 1 кВ сечением до 35мм2</t>
        </is>
      </c>
    </row>
    <row r="7" ht="12.75" customFormat="1" customHeight="1" s="4">
      <c r="A7" s="223" t="inlineStr">
        <is>
          <t>Единица измерения  — 1 ед</t>
        </is>
      </c>
      <c r="I7" s="229" t="n"/>
      <c r="J7" s="229" t="n"/>
    </row>
    <row r="8" ht="13.5" customFormat="1" customHeight="1" s="4">
      <c r="A8" s="223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4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9" t="inlineStr">
        <is>
          <t>на ед. изм.</t>
        </is>
      </c>
      <c r="G11" s="249" t="inlineStr">
        <is>
          <t>общая</t>
        </is>
      </c>
      <c r="H11" s="316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44" t="n">
        <v>9</v>
      </c>
      <c r="J12" s="244" t="n">
        <v>10</v>
      </c>
      <c r="M12" s="12" t="n"/>
      <c r="N12" s="12" t="n"/>
    </row>
    <row r="13">
      <c r="A13" s="249" t="n"/>
      <c r="B13" s="238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1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8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48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48" t="inlineStr">
        <is>
          <t>Затраты труда машинистов</t>
        </is>
      </c>
      <c r="D17" s="249" t="inlineStr">
        <is>
          <t>чел.-ч.</t>
        </is>
      </c>
      <c r="E17" s="322" t="n">
        <v>5.94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8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9" t="n"/>
      <c r="B19" s="248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14.25" customFormat="1" customHeight="1" s="12">
      <c r="A20" s="249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7" t="inlineStr">
        <is>
          <t>маш.час</t>
        </is>
      </c>
      <c r="E20" s="322" t="n">
        <v>5.94</v>
      </c>
      <c r="F20" s="179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9" t="n"/>
      <c r="B21" s="249" t="n"/>
      <c r="C21" s="248" t="inlineStr">
        <is>
          <t>Итого основные машины и механизмы</t>
        </is>
      </c>
      <c r="D21" s="249" t="n"/>
      <c r="E21" s="321" t="n"/>
      <c r="F21" s="32" t="n"/>
      <c r="G21" s="32">
        <f>SUM(G20:G20)</f>
        <v/>
      </c>
      <c r="H21" s="252">
        <f>G21/G23</f>
        <v/>
      </c>
      <c r="I21" s="127" t="n"/>
      <c r="J21" s="32">
        <f>SUM(J20:J20)</f>
        <v/>
      </c>
    </row>
    <row r="22" ht="14.25" customFormat="1" customHeight="1" s="12">
      <c r="A22" s="249" t="n"/>
      <c r="B22" s="249" t="n"/>
      <c r="C22" s="248" t="inlineStr">
        <is>
          <t>Итого прочие машины и механизмы</t>
        </is>
      </c>
      <c r="D22" s="249" t="n"/>
      <c r="E22" s="250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9" t="n"/>
      <c r="B23" s="249" t="n"/>
      <c r="C23" s="238" t="inlineStr">
        <is>
          <t>Итого по разделу «Машины и механизмы»</t>
        </is>
      </c>
      <c r="D23" s="249" t="n"/>
      <c r="E23" s="250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9" t="n"/>
      <c r="B24" s="238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5" t="n"/>
      <c r="J24" s="125" t="n"/>
    </row>
    <row r="25">
      <c r="A25" s="249" t="n"/>
      <c r="B25" s="248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9" t="n"/>
      <c r="B26" s="249" t="n"/>
      <c r="C26" s="248" t="inlineStr">
        <is>
          <t>Итого основное оборудование</t>
        </is>
      </c>
      <c r="D26" s="249" t="n"/>
      <c r="E26" s="323" t="n"/>
      <c r="F26" s="251" t="n"/>
      <c r="G26" s="32" t="n">
        <v>0</v>
      </c>
      <c r="H26" s="128" t="n">
        <v>0</v>
      </c>
      <c r="I26" s="127" t="n"/>
      <c r="J26" s="32" t="n">
        <v>0</v>
      </c>
    </row>
    <row r="27">
      <c r="A27" s="249" t="n"/>
      <c r="B27" s="249" t="n"/>
      <c r="C27" s="248" t="inlineStr">
        <is>
          <t>Итого прочее оборудование</t>
        </is>
      </c>
      <c r="D27" s="249" t="n"/>
      <c r="E27" s="321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9" t="n"/>
      <c r="B28" s="249" t="n"/>
      <c r="C28" s="238" t="inlineStr">
        <is>
          <t>Итого по разделу «Оборудование»</t>
        </is>
      </c>
      <c r="D28" s="249" t="n"/>
      <c r="E28" s="250" t="n"/>
      <c r="F28" s="251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9" t="n"/>
      <c r="B29" s="249" t="n"/>
      <c r="C29" s="248" t="inlineStr">
        <is>
          <t>в том числе технологическое оборудование</t>
        </is>
      </c>
      <c r="D29" s="249" t="n"/>
      <c r="E29" s="323" t="n"/>
      <c r="F29" s="251" t="n"/>
      <c r="G29" s="32">
        <f>'Прил.6 Расчет ОБ'!G12</f>
        <v/>
      </c>
      <c r="H29" s="252" t="n"/>
      <c r="I29" s="127" t="n"/>
      <c r="J29" s="32">
        <f>J28</f>
        <v/>
      </c>
    </row>
    <row r="30" ht="14.25" customFormat="1" customHeight="1" s="12">
      <c r="A30" s="249" t="n"/>
      <c r="B30" s="238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5" t="n"/>
      <c r="J30" s="125" t="n"/>
    </row>
    <row r="31" ht="14.25" customFormat="1" customHeight="1" s="12">
      <c r="A31" s="244" t="n"/>
      <c r="B31" s="243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25.5" customFormat="1" customHeight="1" s="12">
      <c r="A32" s="249" t="n">
        <v>4</v>
      </c>
      <c r="B32" s="190" t="inlineStr">
        <is>
          <t>БЦ.91.14</t>
        </is>
      </c>
      <c r="C32" s="248" t="inlineStr">
        <is>
          <t>Муфта концевая до 1 кВ сечением до 35мм2</t>
        </is>
      </c>
      <c r="D32" s="249" t="inlineStr">
        <is>
          <t>шт</t>
        </is>
      </c>
      <c r="E32" s="323" t="n">
        <v>8</v>
      </c>
      <c r="F32" s="251">
        <f>ROUND(I32/'Прил. 10'!$D$13,2)</f>
        <v/>
      </c>
      <c r="G32" s="32">
        <f>ROUND(E32*F32,2)</f>
        <v/>
      </c>
      <c r="H32" s="128">
        <f>G32/$G$38</f>
        <v/>
      </c>
      <c r="I32" s="251" t="n">
        <v>225.72</v>
      </c>
      <c r="J32" s="32">
        <f>ROUND(I32*E32,2)</f>
        <v/>
      </c>
    </row>
    <row r="33" ht="14.25" customFormat="1" customHeight="1" s="12">
      <c r="A33" s="187" t="n"/>
      <c r="B33" s="139" t="n"/>
      <c r="C33" s="140" t="inlineStr">
        <is>
          <t>Итого основные материалы</t>
        </is>
      </c>
      <c r="D33" s="260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9" t="n">
        <v>5</v>
      </c>
      <c r="B34" s="181" t="inlineStr">
        <is>
          <t>01.3.01.01-0001</t>
        </is>
      </c>
      <c r="C34" s="182" t="inlineStr">
        <is>
          <t>Бензин авиационный Б-70</t>
        </is>
      </c>
      <c r="D34" s="183" t="inlineStr">
        <is>
          <t>т</t>
        </is>
      </c>
      <c r="E34" s="327" t="n">
        <v>0.0008</v>
      </c>
      <c r="F34" s="184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9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7" t="inlineStr">
        <is>
          <t>10 м</t>
        </is>
      </c>
      <c r="E35" s="322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9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7" t="inlineStr">
        <is>
          <t>т</t>
        </is>
      </c>
      <c r="E36" s="322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9" t="n"/>
      <c r="B37" s="249" t="n"/>
      <c r="C37" s="248" t="inlineStr">
        <is>
          <t>Итого прочие материалы</t>
        </is>
      </c>
      <c r="D37" s="249" t="n"/>
      <c r="E37" s="323" t="n"/>
      <c r="F37" s="251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9" t="n"/>
      <c r="B38" s="249" t="n"/>
      <c r="C38" s="238" t="inlineStr">
        <is>
          <t>Итого по разделу «Материалы»</t>
        </is>
      </c>
      <c r="D38" s="249" t="n"/>
      <c r="E38" s="250" t="n"/>
      <c r="F38" s="251" t="n"/>
      <c r="G38" s="32">
        <f>G33+G37</f>
        <v/>
      </c>
      <c r="H38" s="252">
        <f>G38/$G$38</f>
        <v/>
      </c>
      <c r="I38" s="32" t="n"/>
      <c r="J38" s="32">
        <f>J33+J37</f>
        <v/>
      </c>
    </row>
    <row r="39" ht="14.25" customFormat="1" customHeight="1" s="12">
      <c r="A39" s="249" t="n"/>
      <c r="B39" s="249" t="n"/>
      <c r="C39" s="248" t="inlineStr">
        <is>
          <t>ИТОГО ПО РМ</t>
        </is>
      </c>
      <c r="D39" s="249" t="n"/>
      <c r="E39" s="250" t="n"/>
      <c r="F39" s="251" t="n"/>
      <c r="G39" s="32">
        <f>G15+G23+G38</f>
        <v/>
      </c>
      <c r="H39" s="252" t="n"/>
      <c r="I39" s="32" t="n"/>
      <c r="J39" s="32">
        <f>J15+J23+J38</f>
        <v/>
      </c>
    </row>
    <row r="40" ht="14.25" customFormat="1" customHeight="1" s="12">
      <c r="A40" s="249" t="n"/>
      <c r="B40" s="249" t="n"/>
      <c r="C40" s="248" t="inlineStr">
        <is>
          <t>Накладные расходы</t>
        </is>
      </c>
      <c r="D40" s="133">
        <f>ROUND(G40/(G$17+$G$15),2)</f>
        <v/>
      </c>
      <c r="E40" s="250" t="n"/>
      <c r="F40" s="251" t="n"/>
      <c r="G40" s="32" t="n">
        <v>151.48</v>
      </c>
      <c r="H40" s="252" t="n"/>
      <c r="I40" s="32" t="n"/>
      <c r="J40" s="32">
        <f>ROUND(D40*(J15+J17),2)</f>
        <v/>
      </c>
    </row>
    <row r="41" ht="14.25" customFormat="1" customHeight="1" s="12">
      <c r="A41" s="249" t="n"/>
      <c r="B41" s="249" t="n"/>
      <c r="C41" s="248" t="inlineStr">
        <is>
          <t>Сметная прибыль</t>
        </is>
      </c>
      <c r="D41" s="133">
        <f>ROUND(G41/(G$15+G$17),2)</f>
        <v/>
      </c>
      <c r="E41" s="250" t="n"/>
      <c r="F41" s="251" t="n"/>
      <c r="G41" s="32" t="n">
        <v>79.64</v>
      </c>
      <c r="H41" s="252" t="n"/>
      <c r="I41" s="32" t="n"/>
      <c r="J41" s="32">
        <f>ROUND(D41*(J15+J17),2)</f>
        <v/>
      </c>
    </row>
    <row r="42" ht="14.25" customFormat="1" customHeight="1" s="12">
      <c r="A42" s="249" t="n"/>
      <c r="B42" s="249" t="n"/>
      <c r="C42" s="248" t="inlineStr">
        <is>
          <t>Итого СМР (с НР и СП)</t>
        </is>
      </c>
      <c r="D42" s="249" t="n"/>
      <c r="E42" s="250" t="n"/>
      <c r="F42" s="251" t="n"/>
      <c r="G42" s="32">
        <f>G15+G23+G38+G40+G41</f>
        <v/>
      </c>
      <c r="H42" s="252" t="n"/>
      <c r="I42" s="32" t="n"/>
      <c r="J42" s="32">
        <f>J15+J23+J38+J40+J41</f>
        <v/>
      </c>
    </row>
    <row r="43" ht="14.25" customFormat="1" customHeight="1" s="12">
      <c r="A43" s="249" t="n"/>
      <c r="B43" s="249" t="n"/>
      <c r="C43" s="248" t="inlineStr">
        <is>
          <t>ВСЕГО СМР + ОБОРУДОВАНИЕ</t>
        </is>
      </c>
      <c r="D43" s="249" t="n"/>
      <c r="E43" s="250" t="n"/>
      <c r="F43" s="251" t="n"/>
      <c r="G43" s="32">
        <f>G42+G28</f>
        <v/>
      </c>
      <c r="H43" s="252" t="n"/>
      <c r="I43" s="32" t="n"/>
      <c r="J43" s="32">
        <f>J42+J28</f>
        <v/>
      </c>
    </row>
    <row r="44" ht="34.5" customFormat="1" customHeight="1" s="12">
      <c r="A44" s="249" t="n"/>
      <c r="B44" s="249" t="n"/>
      <c r="C44" s="248" t="inlineStr">
        <is>
          <t>ИТОГО ПОКАЗАТЕЛЬ НА ЕД. ИЗМ.</t>
        </is>
      </c>
      <c r="D44" s="249" t="inlineStr">
        <is>
          <t>1 ед</t>
        </is>
      </c>
      <c r="E44" s="323" t="n">
        <v>1</v>
      </c>
      <c r="F44" s="251" t="n"/>
      <c r="G44" s="32">
        <f>G43/E44</f>
        <v/>
      </c>
      <c r="H44" s="25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20" t="inlineStr">
        <is>
          <t>Расчет стоимости оборудования</t>
        </is>
      </c>
    </row>
    <row r="4" ht="25.5" customHeight="1">
      <c r="A4" s="223" t="inlineStr">
        <is>
          <t>Наименование разрабатываемого показателя УНЦ — Муфта концевая до 1 кВ сечением до 35мм2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9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9" t="n"/>
      <c r="B10" s="238" t="n"/>
      <c r="C10" s="248" t="inlineStr">
        <is>
          <t>ИТОГО ИНЖЕНЕРНОЕ ОБОРУДОВАНИЕ</t>
        </is>
      </c>
      <c r="D10" s="238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9" t="n"/>
      <c r="B12" s="248" t="n"/>
      <c r="C12" s="248" t="inlineStr">
        <is>
          <t>ИТОГО ТЕХНОЛОГИЧЕСКОЕ ОБОРУДОВАНИЕ</t>
        </is>
      </c>
      <c r="D12" s="248" t="n"/>
      <c r="E12" s="266" t="n"/>
      <c r="F12" s="251" t="n"/>
      <c r="G12" s="32" t="n">
        <v>0</v>
      </c>
    </row>
    <row r="13" ht="19.5" customHeight="1">
      <c r="A13" s="249" t="n"/>
      <c r="B13" s="248" t="n"/>
      <c r="C13" s="248" t="inlineStr">
        <is>
          <t>Всего по разделу «Оборудование»</t>
        </is>
      </c>
      <c r="D13" s="248" t="n"/>
      <c r="E13" s="266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К3-03-2</t>
        </is>
      </c>
      <c r="B11" s="235" t="inlineStr">
        <is>
          <t xml:space="preserve">УНЦ КЛ 0,4 кВ </t>
        </is>
      </c>
      <c r="C11" s="193">
        <f>D5</f>
        <v/>
      </c>
      <c r="D11" s="19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0" t="inlineStr">
        <is>
          <t>Приложение № 10</t>
        </is>
      </c>
    </row>
    <row r="5" ht="18.75" customHeight="1">
      <c r="B5" s="117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7.2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47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10.84</v>
      </c>
    </row>
    <row r="13" ht="47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5.34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5" t="n">
        <v>6.26</v>
      </c>
    </row>
    <row r="15" ht="94.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20" t="n">
        <v>0.002</v>
      </c>
    </row>
    <row r="19" ht="31.5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1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43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43" t="n"/>
    </row>
    <row r="7" ht="110.25" customHeight="1">
      <c r="A7" s="20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1" t="inlineStr">
        <is>
          <t>Производственный календарь 2023 год
(40-часов.неделя)</t>
        </is>
      </c>
      <c r="G8" s="207" t="n"/>
    </row>
    <row r="9" ht="15.75" customHeight="1">
      <c r="A9" s="206" t="inlineStr">
        <is>
          <t>1.3</t>
        </is>
      </c>
      <c r="B9" s="19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1" t="n"/>
      <c r="G9" s="207" t="n"/>
    </row>
    <row r="10" ht="15.75" customHeight="1">
      <c r="A10" s="206" t="inlineStr">
        <is>
          <t>1.4</t>
        </is>
      </c>
      <c r="B10" s="191" t="inlineStr">
        <is>
          <t>Средний разряд работ</t>
        </is>
      </c>
      <c r="C10" s="235" t="n"/>
      <c r="D10" s="235" t="n"/>
      <c r="E10" s="328" t="n">
        <v>3.8</v>
      </c>
      <c r="F10" s="191" t="inlineStr">
        <is>
          <t>РТМ</t>
        </is>
      </c>
      <c r="G10" s="207" t="n"/>
    </row>
    <row r="11" ht="78.75" customHeight="1">
      <c r="A11" s="206" t="inlineStr">
        <is>
          <t>1.5</t>
        </is>
      </c>
      <c r="B11" s="19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29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0" t="inlineStr">
        <is>
          <t>1.6</t>
        </is>
      </c>
      <c r="B12" s="212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0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2025-01-24T12:07:25Z</dcterms:modified>
  <cp:lastModifiedBy>112</cp:lastModifiedBy>
</cp:coreProperties>
</file>