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8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7" t="inlineStr">
        <is>
          <t>Наименование разрабатываемого показателя УНЦ - Муфта концевая до 1 кВ сечением до 50мм2</t>
        </is>
      </c>
    </row>
    <row r="8" ht="31.5" customHeight="1">
      <c r="B8" s="227" t="inlineStr">
        <is>
          <t>Сопоставимый уровень цен: 1 кв. 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50мм2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6.75" customHeight="1">
      <c r="B12" s="193" t="n">
        <v>1</v>
      </c>
      <c r="C12" s="193" t="inlineStr">
        <is>
          <t>Муфта концевая до 1 кВ сечением до 50мм2</t>
        </is>
      </c>
      <c r="D12" s="194" t="inlineStr">
        <is>
          <t>02-42-02</t>
        </is>
      </c>
      <c r="E12" s="193" t="inlineStr">
        <is>
          <t xml:space="preserve"> ЛЭП 0,4/0,23 кВ, ТП 247</t>
        </is>
      </c>
      <c r="F12" s="193" t="n">
        <v>0</v>
      </c>
      <c r="G12" s="195" t="n">
        <v>13.310353</v>
      </c>
      <c r="H12" s="193" t="n">
        <v>0</v>
      </c>
      <c r="I12" s="193" t="n">
        <v>0</v>
      </c>
      <c r="J12" s="195">
        <f>F12+G12+H12+I12</f>
        <v/>
      </c>
    </row>
    <row r="13" ht="15.75" customHeight="1">
      <c r="B13" s="229" t="inlineStr">
        <is>
          <t>Всего по объекту:</t>
        </is>
      </c>
      <c r="C13" s="308" t="n"/>
      <c r="D13" s="308" t="n"/>
      <c r="E13" s="309" t="n"/>
      <c r="F13" s="196">
        <f>F12</f>
        <v/>
      </c>
      <c r="G13" s="197">
        <f>G12</f>
        <v/>
      </c>
      <c r="H13" s="196">
        <f>H12</f>
        <v/>
      </c>
      <c r="I13" s="196">
        <f>I12</f>
        <v/>
      </c>
      <c r="J13" s="197">
        <f>J12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96">
        <f>F13</f>
        <v/>
      </c>
      <c r="G14" s="197">
        <f>G13</f>
        <v/>
      </c>
      <c r="H14" s="196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1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 Муфта концевая до 1 кВ сечением до 50мм2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9.039999999999999</v>
      </c>
      <c r="G12" s="313" t="n">
        <v>9.4</v>
      </c>
      <c r="H12" s="169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2" t="n">
        <v>2</v>
      </c>
      <c r="D14" s="171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6.86</v>
      </c>
      <c r="G14" s="169" t="n"/>
      <c r="H14" s="313" t="n">
        <v>92.62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SUM(H16:H16)</f>
        <v/>
      </c>
    </row>
    <row r="16">
      <c r="A16" s="262" t="n">
        <v>3</v>
      </c>
      <c r="B16" s="233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2" t="inlineStr">
        <is>
          <t>маш.час</t>
        </is>
      </c>
      <c r="F16" s="262" t="n">
        <v>6.86</v>
      </c>
      <c r="G16" s="178" t="n">
        <v>142.7</v>
      </c>
      <c r="H16" s="169">
        <f>ROUND(F16*G16,2)</f>
        <v/>
      </c>
    </row>
    <row r="17">
      <c r="A17" s="232" t="inlineStr">
        <is>
          <t>Материалы</t>
        </is>
      </c>
      <c r="B17" s="308" t="n"/>
      <c r="C17" s="308" t="n"/>
      <c r="D17" s="308" t="n"/>
      <c r="E17" s="309" t="n"/>
      <c r="F17" s="232" t="n"/>
      <c r="G17" s="157" t="n"/>
      <c r="H17" s="312">
        <f>SUM(H18:H21)</f>
        <v/>
      </c>
    </row>
    <row r="18">
      <c r="A18" s="187" t="n">
        <v>4</v>
      </c>
      <c r="B18" s="187" t="n"/>
      <c r="C18" s="262" t="inlineStr">
        <is>
          <t>Прайс из СД ОП</t>
        </is>
      </c>
      <c r="D18" s="186" t="inlineStr">
        <is>
          <t>Муфта концевая до 1 кВ сечением до 50мм2</t>
        </is>
      </c>
      <c r="E18" s="262" t="inlineStr">
        <is>
          <t>шт</t>
        </is>
      </c>
      <c r="F18" s="262" t="n">
        <v>8</v>
      </c>
      <c r="G18" s="186" t="n">
        <v>40.33</v>
      </c>
      <c r="H18" s="169" t="n">
        <v>322.63</v>
      </c>
    </row>
    <row r="19">
      <c r="A19" s="173" t="n">
        <v>5</v>
      </c>
      <c r="B19" s="233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2" t="inlineStr">
        <is>
          <t>т</t>
        </is>
      </c>
      <c r="F19" s="262" t="n">
        <v>0.0008</v>
      </c>
      <c r="G19" s="169" t="n">
        <v>4488.4</v>
      </c>
      <c r="H19" s="169" t="n">
        <v>3.59</v>
      </c>
    </row>
    <row r="20">
      <c r="A20" s="173" t="n">
        <v>6</v>
      </c>
      <c r="B20" s="233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2" t="inlineStr">
        <is>
          <t>10 м</t>
        </is>
      </c>
      <c r="F20" s="262" t="n">
        <v>0.048</v>
      </c>
      <c r="G20" s="169" t="n">
        <v>6.9</v>
      </c>
      <c r="H20" s="169" t="n">
        <v>0.33</v>
      </c>
    </row>
    <row r="21">
      <c r="A21" s="187" t="n">
        <v>7</v>
      </c>
      <c r="B21" s="233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2" t="inlineStr">
        <is>
          <t>т</t>
        </is>
      </c>
      <c r="F21" s="262" t="n">
        <v>2e-05</v>
      </c>
      <c r="G21" s="169" t="n">
        <v>8105.71</v>
      </c>
      <c r="H21" s="169" t="n">
        <v>0.16</v>
      </c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до 1 кВ сечением до 50мм2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концевая до 1 кВ сечением до 50мм2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9.039999999999999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7" t="n">
        <v>6.86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14.25" customFormat="1" customHeight="1" s="12">
      <c r="A20" s="241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2" t="inlineStr">
        <is>
          <t>маш.час</t>
        </is>
      </c>
      <c r="E20" s="317" t="n">
        <v>6.86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1" t="n"/>
      <c r="B21" s="241" t="n"/>
      <c r="C21" s="249" t="inlineStr">
        <is>
          <t>Итого основные машины и механизмы</t>
        </is>
      </c>
      <c r="D21" s="241" t="n"/>
      <c r="E21" s="316" t="n"/>
      <c r="F21" s="32" t="n"/>
      <c r="G21" s="32">
        <f>SUM(G20:G20)</f>
        <v/>
      </c>
      <c r="H21" s="252">
        <f>G21/G23</f>
        <v/>
      </c>
      <c r="I21" s="127" t="n"/>
      <c r="J21" s="32">
        <f>SUM(J20:J20)</f>
        <v/>
      </c>
    </row>
    <row r="22" ht="14.25" customFormat="1" customHeight="1" s="12">
      <c r="A22" s="241" t="n"/>
      <c r="B22" s="241" t="n"/>
      <c r="C22" s="249" t="inlineStr">
        <is>
          <t>Итого прочие машины и механизмы</t>
        </is>
      </c>
      <c r="D22" s="241" t="n"/>
      <c r="E22" s="250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1" t="n"/>
      <c r="B23" s="241" t="n"/>
      <c r="C23" s="231" t="inlineStr">
        <is>
          <t>Итого по разделу «Машины и механизмы»</t>
        </is>
      </c>
      <c r="D23" s="241" t="n"/>
      <c r="E23" s="250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1" t="n"/>
      <c r="B24" s="231" t="inlineStr">
        <is>
          <t>Оборудование</t>
        </is>
      </c>
      <c r="C24" s="308" t="n"/>
      <c r="D24" s="308" t="n"/>
      <c r="E24" s="308" t="n"/>
      <c r="F24" s="308" t="n"/>
      <c r="G24" s="308" t="n"/>
      <c r="H24" s="309" t="n"/>
      <c r="I24" s="125" t="n"/>
      <c r="J24" s="125" t="n"/>
    </row>
    <row r="25">
      <c r="A25" s="241" t="n"/>
      <c r="B25" s="249" t="inlineStr">
        <is>
          <t>Основное 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1" t="n"/>
      <c r="C26" s="249" t="inlineStr">
        <is>
          <t>Итого основное оборудование</t>
        </is>
      </c>
      <c r="D26" s="241" t="n"/>
      <c r="E26" s="315" t="n"/>
      <c r="F26" s="251" t="n"/>
      <c r="G26" s="32" t="n">
        <v>0</v>
      </c>
      <c r="H26" s="128" t="n">
        <v>0</v>
      </c>
      <c r="I26" s="127" t="n"/>
      <c r="J26" s="32" t="n">
        <v>0</v>
      </c>
    </row>
    <row r="27">
      <c r="A27" s="241" t="n"/>
      <c r="B27" s="241" t="n"/>
      <c r="C27" s="249" t="inlineStr">
        <is>
          <t>Итого прочее оборудование</t>
        </is>
      </c>
      <c r="D27" s="241" t="n"/>
      <c r="E27" s="316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31" t="inlineStr">
        <is>
          <t>Итого по разделу «Оборудование»</t>
        </is>
      </c>
      <c r="D28" s="241" t="n"/>
      <c r="E28" s="250" t="n"/>
      <c r="F28" s="251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1" t="n"/>
      <c r="B29" s="241" t="n"/>
      <c r="C29" s="249" t="inlineStr">
        <is>
          <t>в том числе технологическое оборудование</t>
        </is>
      </c>
      <c r="D29" s="241" t="n"/>
      <c r="E29" s="315" t="n"/>
      <c r="F29" s="251" t="n"/>
      <c r="G29" s="32">
        <f>'Прил.6 Расчет ОБ'!G12</f>
        <v/>
      </c>
      <c r="H29" s="252" t="n"/>
      <c r="I29" s="127" t="n"/>
      <c r="J29" s="32">
        <f>J28</f>
        <v/>
      </c>
    </row>
    <row r="30" ht="14.25" customFormat="1" customHeight="1" s="12">
      <c r="A30" s="241" t="n"/>
      <c r="B30" s="231" t="inlineStr">
        <is>
          <t>Материалы</t>
        </is>
      </c>
      <c r="C30" s="308" t="n"/>
      <c r="D30" s="308" t="n"/>
      <c r="E30" s="308" t="n"/>
      <c r="F30" s="308" t="n"/>
      <c r="G30" s="308" t="n"/>
      <c r="H30" s="309" t="n"/>
      <c r="I30" s="125" t="n"/>
      <c r="J30" s="125" t="n"/>
    </row>
    <row r="31" ht="14.25" customFormat="1" customHeight="1" s="12">
      <c r="A31" s="242" t="n"/>
      <c r="B31" s="245" t="inlineStr">
        <is>
          <t>Основные материалы</t>
        </is>
      </c>
      <c r="C31" s="318" t="n"/>
      <c r="D31" s="318" t="n"/>
      <c r="E31" s="318" t="n"/>
      <c r="F31" s="318" t="n"/>
      <c r="G31" s="318" t="n"/>
      <c r="H31" s="319" t="n"/>
      <c r="I31" s="138" t="n"/>
      <c r="J31" s="138" t="n"/>
    </row>
    <row r="32" ht="25.5" customFormat="1" customHeight="1" s="12">
      <c r="A32" s="241" t="n">
        <v>4</v>
      </c>
      <c r="B32" s="188" t="inlineStr">
        <is>
          <t>БЦ.91.15</t>
        </is>
      </c>
      <c r="C32" s="249" t="inlineStr">
        <is>
          <t>Муфта концевая до 1 кВ сечением до 50мм2</t>
        </is>
      </c>
      <c r="D32" s="241" t="inlineStr">
        <is>
          <t>шт</t>
        </is>
      </c>
      <c r="E32" s="315" t="n">
        <v>8</v>
      </c>
      <c r="F32" s="251">
        <f>ROUND(I32/'Прил. 10'!$D$13,2)</f>
        <v/>
      </c>
      <c r="G32" s="32">
        <f>ROUND(E32*F32,2)</f>
        <v/>
      </c>
      <c r="H32" s="128">
        <f>G32/$G$38</f>
        <v/>
      </c>
      <c r="I32" s="251" t="n">
        <v>225.72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3" t="n"/>
      <c r="E33" s="320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1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7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1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2" t="inlineStr">
        <is>
          <t>10 м</t>
        </is>
      </c>
      <c r="E35" s="317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2" t="inlineStr">
        <is>
          <t>т</t>
        </is>
      </c>
      <c r="E36" s="317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1" t="n"/>
      <c r="B37" s="241" t="n"/>
      <c r="C37" s="249" t="inlineStr">
        <is>
          <t>Итого прочие материалы</t>
        </is>
      </c>
      <c r="D37" s="241" t="n"/>
      <c r="E37" s="315" t="n"/>
      <c r="F37" s="251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1" t="n"/>
      <c r="B38" s="241" t="n"/>
      <c r="C38" s="231" t="inlineStr">
        <is>
          <t>Итого по разделу «Материалы»</t>
        </is>
      </c>
      <c r="D38" s="241" t="n"/>
      <c r="E38" s="250" t="n"/>
      <c r="F38" s="251" t="n"/>
      <c r="G38" s="32">
        <f>G33+G37</f>
        <v/>
      </c>
      <c r="H38" s="252">
        <f>G38/$G$38</f>
        <v/>
      </c>
      <c r="I38" s="32" t="n"/>
      <c r="J38" s="32">
        <f>J33+J37</f>
        <v/>
      </c>
    </row>
    <row r="39" ht="14.25" customFormat="1" customHeight="1" s="12">
      <c r="A39" s="241" t="n"/>
      <c r="B39" s="241" t="n"/>
      <c r="C39" s="249" t="inlineStr">
        <is>
          <t>ИТОГО ПО РМ</t>
        </is>
      </c>
      <c r="D39" s="241" t="n"/>
      <c r="E39" s="250" t="n"/>
      <c r="F39" s="251" t="n"/>
      <c r="G39" s="32">
        <f>G15+G23+G38</f>
        <v/>
      </c>
      <c r="H39" s="252" t="n"/>
      <c r="I39" s="32" t="n"/>
      <c r="J39" s="32">
        <f>J15+J23+J38</f>
        <v/>
      </c>
    </row>
    <row r="40" ht="14.25" customFormat="1" customHeight="1" s="12">
      <c r="A40" s="241" t="n"/>
      <c r="B40" s="241" t="n"/>
      <c r="C40" s="249" t="inlineStr">
        <is>
          <t>Накладные расходы</t>
        </is>
      </c>
      <c r="D40" s="133">
        <f>ROUND(G40/(G$17+$G$15),2)</f>
        <v/>
      </c>
      <c r="E40" s="250" t="n"/>
      <c r="F40" s="251" t="n"/>
      <c r="G40" s="32" t="n">
        <v>172.27</v>
      </c>
      <c r="H40" s="252" t="n"/>
      <c r="I40" s="32" t="n"/>
      <c r="J40" s="32">
        <f>ROUND(D40*(J15+J17),2)</f>
        <v/>
      </c>
    </row>
    <row r="41" ht="14.25" customFormat="1" customHeight="1" s="12">
      <c r="A41" s="241" t="n"/>
      <c r="B41" s="241" t="n"/>
      <c r="C41" s="249" t="inlineStr">
        <is>
          <t>Сметная прибыль</t>
        </is>
      </c>
      <c r="D41" s="133">
        <f>ROUND(G41/(G$15+G$17),2)</f>
        <v/>
      </c>
      <c r="E41" s="250" t="n"/>
      <c r="F41" s="251" t="n"/>
      <c r="G41" s="32" t="n">
        <v>90.58</v>
      </c>
      <c r="H41" s="252" t="n"/>
      <c r="I41" s="32" t="n"/>
      <c r="J41" s="32">
        <f>ROUND(D41*(J15+J17),2)</f>
        <v/>
      </c>
    </row>
    <row r="42" ht="14.25" customFormat="1" customHeight="1" s="12">
      <c r="A42" s="241" t="n"/>
      <c r="B42" s="241" t="n"/>
      <c r="C42" s="249" t="inlineStr">
        <is>
          <t>Итого СМР (с НР и СП)</t>
        </is>
      </c>
      <c r="D42" s="241" t="n"/>
      <c r="E42" s="250" t="n"/>
      <c r="F42" s="251" t="n"/>
      <c r="G42" s="32">
        <f>G15+G23+G38+G40+G41</f>
        <v/>
      </c>
      <c r="H42" s="252" t="n"/>
      <c r="I42" s="32" t="n"/>
      <c r="J42" s="32">
        <f>J15+J23+J38+J40+J41</f>
        <v/>
      </c>
    </row>
    <row r="43" ht="14.25" customFormat="1" customHeight="1" s="12">
      <c r="A43" s="241" t="n"/>
      <c r="B43" s="241" t="n"/>
      <c r="C43" s="249" t="inlineStr">
        <is>
          <t>ВСЕГО СМР + ОБОРУДОВАНИЕ</t>
        </is>
      </c>
      <c r="D43" s="241" t="n"/>
      <c r="E43" s="250" t="n"/>
      <c r="F43" s="251" t="n"/>
      <c r="G43" s="32">
        <f>G42+G28</f>
        <v/>
      </c>
      <c r="H43" s="252" t="n"/>
      <c r="I43" s="32" t="n"/>
      <c r="J43" s="32">
        <f>J42+J28</f>
        <v/>
      </c>
    </row>
    <row r="44" ht="34.5" customFormat="1" customHeight="1" s="12">
      <c r="A44" s="241" t="n"/>
      <c r="B44" s="241" t="n"/>
      <c r="C44" s="249" t="inlineStr">
        <is>
          <t>ИТОГО ПОКАЗАТЕЛЬ НА ЕД. ИЗМ.</t>
        </is>
      </c>
      <c r="D44" s="241" t="inlineStr">
        <is>
          <t>1 ед</t>
        </is>
      </c>
      <c r="E44" s="315" t="n">
        <v>1</v>
      </c>
      <c r="F44" s="251" t="n"/>
      <c r="G44" s="32">
        <f>G43/E44</f>
        <v/>
      </c>
      <c r="H44" s="25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до 1 кВ сечением до 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К3-04-2</t>
        </is>
      </c>
      <c r="B11" s="230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9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2" t="n">
        <v>1</v>
      </c>
      <c r="F9" s="189" t="n"/>
      <c r="G9" s="202" t="n"/>
    </row>
    <row r="10" ht="15.75" customHeight="1">
      <c r="A10" s="201" t="inlineStr">
        <is>
          <t>1.4</t>
        </is>
      </c>
      <c r="B10" s="189" t="inlineStr">
        <is>
          <t>Средний разряд работ</t>
        </is>
      </c>
      <c r="C10" s="230" t="n"/>
      <c r="D10" s="230" t="n"/>
      <c r="E10" s="321" t="n">
        <v>3.8</v>
      </c>
      <c r="F10" s="189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9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2025-01-24T12:07:31Z</dcterms:modified>
  <cp:lastModifiedBy>112</cp:lastModifiedBy>
</cp:coreProperties>
</file>