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75мм2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 ht="48" customHeight="1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75мм2</t>
        </is>
      </c>
      <c r="D12" s="194" t="inlineStr">
        <is>
          <t>02-42-02</t>
        </is>
      </c>
      <c r="E12" s="147" t="inlineStr">
        <is>
          <t>ЛЭП 0,4/0,23 кВ, ТП 247</t>
        </is>
      </c>
      <c r="F12" s="195" t="n"/>
      <c r="G12" s="195" t="n">
        <v>18.67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 Муфта концевая до 1 кВ сечением до 75мм2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10.8</v>
      </c>
      <c r="G12" s="316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SUM(H16:H16)</f>
        <v/>
      </c>
    </row>
    <row r="16">
      <c r="A16" s="265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11" t="n"/>
      <c r="C17" s="311" t="n"/>
      <c r="D17" s="311" t="n"/>
      <c r="E17" s="312" t="n"/>
      <c r="F17" s="235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75мм2</t>
        </is>
      </c>
      <c r="E18" s="265" t="inlineStr">
        <is>
          <t>шт</t>
        </is>
      </c>
      <c r="F18" s="265" t="n">
        <v>10</v>
      </c>
      <c r="G18" s="186" t="n">
        <v>67.45</v>
      </c>
      <c r="H18" s="168" t="n">
        <v>674.5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75мм2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концевая до 1 кВ сечением до 75мм2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52" t="inlineStr">
        <is>
          <t>Итого основные машины и механизмы</t>
        </is>
      </c>
      <c r="D21" s="244" t="n"/>
      <c r="E21" s="319" t="n"/>
      <c r="F21" s="32" t="n"/>
      <c r="G21" s="32">
        <f>SUM(G20:G20)</f>
        <v/>
      </c>
      <c r="H21" s="255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52" t="inlineStr">
        <is>
          <t>Итого прочие машины и механизмы</t>
        </is>
      </c>
      <c r="D22" s="244" t="n"/>
      <c r="E22" s="253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4" t="inlineStr">
        <is>
          <t>Итого по разделу «Машины и механизмы»</t>
        </is>
      </c>
      <c r="D23" s="244" t="n"/>
      <c r="E23" s="253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4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4" t="n"/>
      <c r="B25" s="252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44" t="n"/>
      <c r="C26" s="252" t="inlineStr">
        <is>
          <t>Итого основное оборудование</t>
        </is>
      </c>
      <c r="D26" s="244" t="n"/>
      <c r="E26" s="318" t="n"/>
      <c r="F26" s="254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52" t="inlineStr">
        <is>
          <t>Итого прочее оборудование</t>
        </is>
      </c>
      <c r="D27" s="244" t="n"/>
      <c r="E27" s="319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4" t="inlineStr">
        <is>
          <t>Итого по разделу «Оборудование»</t>
        </is>
      </c>
      <c r="D28" s="244" t="n"/>
      <c r="E28" s="253" t="n"/>
      <c r="F28" s="254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4" t="n"/>
      <c r="B29" s="244" t="n"/>
      <c r="C29" s="252" t="inlineStr">
        <is>
          <t>в том числе технологическое оборудование</t>
        </is>
      </c>
      <c r="D29" s="244" t="n"/>
      <c r="E29" s="318" t="n"/>
      <c r="F29" s="254" t="n"/>
      <c r="G29" s="32">
        <f>'Прил.6 Расчет ОБ'!G12</f>
        <v/>
      </c>
      <c r="H29" s="255" t="n"/>
      <c r="I29" s="127" t="n"/>
      <c r="J29" s="32">
        <f>J28</f>
        <v/>
      </c>
    </row>
    <row r="30" ht="14.25" customFormat="1" customHeight="1" s="12">
      <c r="A30" s="244" t="n"/>
      <c r="B30" s="234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5" t="n"/>
      <c r="B31" s="248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БЦ.91.16</t>
        </is>
      </c>
      <c r="C32" s="252" t="inlineStr">
        <is>
          <t>Муфта концевая до 1 кВ сечением до 75мм2</t>
        </is>
      </c>
      <c r="D32" s="244" t="inlineStr">
        <is>
          <t>шт</t>
        </is>
      </c>
      <c r="E32" s="318" t="n">
        <v>10</v>
      </c>
      <c r="F32" s="254">
        <f>ROUND(I32/'Прил. 10'!$D$13,2)</f>
        <v/>
      </c>
      <c r="G32" s="32">
        <f>ROUND(E32*F32,2)</f>
        <v/>
      </c>
      <c r="H32" s="128">
        <f>G32/$G$38</f>
        <v/>
      </c>
      <c r="I32" s="254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6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52" t="inlineStr">
        <is>
          <t>Итого прочие материалы</t>
        </is>
      </c>
      <c r="D37" s="244" t="n"/>
      <c r="E37" s="318" t="n"/>
      <c r="F37" s="254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4" t="inlineStr">
        <is>
          <t>Итого по разделу «Материалы»</t>
        </is>
      </c>
      <c r="D38" s="244" t="n"/>
      <c r="E38" s="253" t="n"/>
      <c r="F38" s="254" t="n"/>
      <c r="G38" s="32">
        <f>G33+G37</f>
        <v/>
      </c>
      <c r="H38" s="255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52" t="inlineStr">
        <is>
          <t>ИТОГО ПО РМ</t>
        </is>
      </c>
      <c r="D39" s="244" t="n"/>
      <c r="E39" s="253" t="n"/>
      <c r="F39" s="254" t="n"/>
      <c r="G39" s="32">
        <f>G15+G23+G38</f>
        <v/>
      </c>
      <c r="H39" s="255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52" t="inlineStr">
        <is>
          <t>Накладные расходы</t>
        </is>
      </c>
      <c r="D40" s="133">
        <f>ROUND(G40/(G$17+$G$15),2)</f>
        <v/>
      </c>
      <c r="E40" s="253" t="n"/>
      <c r="F40" s="254" t="n"/>
      <c r="G40" s="32" t="n">
        <v>210.32</v>
      </c>
      <c r="H40" s="255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52" t="inlineStr">
        <is>
          <t>Сметная прибыль</t>
        </is>
      </c>
      <c r="D41" s="133">
        <f>ROUND(G41/(G$15+G$17),2)</f>
        <v/>
      </c>
      <c r="E41" s="253" t="n"/>
      <c r="F41" s="254" t="n"/>
      <c r="G41" s="32" t="n">
        <v>110.58</v>
      </c>
      <c r="H41" s="255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52" t="inlineStr">
        <is>
          <t>Итого СМР (с НР и СП)</t>
        </is>
      </c>
      <c r="D42" s="244" t="n"/>
      <c r="E42" s="253" t="n"/>
      <c r="F42" s="254" t="n"/>
      <c r="G42" s="32">
        <f>G15+G23+G38+G40+G41</f>
        <v/>
      </c>
      <c r="H42" s="255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52" t="inlineStr">
        <is>
          <t>ВСЕГО СМР + ОБОРУДОВАНИЕ</t>
        </is>
      </c>
      <c r="D43" s="244" t="n"/>
      <c r="E43" s="253" t="n"/>
      <c r="F43" s="254" t="n"/>
      <c r="G43" s="32">
        <f>G42+G28</f>
        <v/>
      </c>
      <c r="H43" s="255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52" t="inlineStr">
        <is>
          <t>ИТОГО ПОКАЗАТЕЛЬ НА ЕД. ИЗМ.</t>
        </is>
      </c>
      <c r="D44" s="244" t="inlineStr">
        <is>
          <t>1 ед</t>
        </is>
      </c>
      <c r="E44" s="318" t="n">
        <v>1</v>
      </c>
      <c r="F44" s="254" t="n"/>
      <c r="G44" s="32">
        <f>G43/E44</f>
        <v/>
      </c>
      <c r="H44" s="255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К3-05-3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10.77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4.39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2025-01-24T12:07:38Z</dcterms:modified>
  <cp:lastModifiedBy>112</cp:lastModifiedBy>
</cp:coreProperties>
</file>