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8" t="inlineStr">
        <is>
          <t>Наименование разрабатываемого показателя УНЦ - Муфта концевая до 1 кВ сечением до 95мм2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116.25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Муфта концевая до 1 кВ сечением до 95мм2</t>
        </is>
      </c>
    </row>
    <row r="17" ht="79.5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D18*2.5%+(D18*2.5%+D18)*2.1%</f>
        <v/>
      </c>
    </row>
    <row r="22">
      <c r="B22" s="231" t="n">
        <v>7</v>
      </c>
      <c r="C22" s="150" t="inlineStr">
        <is>
          <t>Сопоставимый уровень цен</t>
        </is>
      </c>
      <c r="D22" s="231" t="inlineStr">
        <is>
          <t>1 кв. 2018 г.</t>
        </is>
      </c>
      <c r="E22" s="148" t="n"/>
    </row>
    <row r="23" ht="123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6" t="n"/>
    </row>
    <row r="24" ht="60.7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48" customHeight="1">
      <c r="B12" s="193" t="n">
        <v>1</v>
      </c>
      <c r="C12" s="160" t="inlineStr">
        <is>
          <t>Муфта концевая до 1 кВ сечением до 95мм2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18.67</v>
      </c>
      <c r="H12" s="195" t="n"/>
      <c r="I12" s="195" t="n"/>
      <c r="J12" s="196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6" t="n"/>
      <c r="B4" s="176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6" t="inlineStr">
        <is>
          <t>Наименование разрабатываемого показателя УНЦ -  Муфта концевая до 1 кВ сечением до 95мм2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2" t="n">
        <v>10.8</v>
      </c>
      <c r="G12" s="314" t="n">
        <v>9.4</v>
      </c>
      <c r="H12" s="168">
        <f>ROUND(F12*G12,2)</f>
        <v/>
      </c>
    </row>
    <row r="13">
      <c r="A13" s="232" t="inlineStr">
        <is>
          <t>Затраты труда машинистов</t>
        </is>
      </c>
      <c r="B13" s="309" t="n"/>
      <c r="C13" s="309" t="n"/>
      <c r="D13" s="309" t="n"/>
      <c r="E13" s="310" t="n"/>
      <c r="F13" s="233" t="n"/>
      <c r="G13" s="157" t="n"/>
      <c r="H13" s="313">
        <f>H14</f>
        <v/>
      </c>
    </row>
    <row r="14">
      <c r="A14" s="263" t="n">
        <v>2</v>
      </c>
      <c r="B14" s="234" t="n"/>
      <c r="C14" s="171" t="n">
        <v>2</v>
      </c>
      <c r="D14" s="170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8.539999999999999</v>
      </c>
      <c r="G14" s="168" t="n"/>
      <c r="H14" s="314" t="n">
        <v>115.3</v>
      </c>
    </row>
    <row r="15" customFormat="1" s="156">
      <c r="A15" s="233" t="inlineStr">
        <is>
          <t>Машины и механизмы</t>
        </is>
      </c>
      <c r="B15" s="309" t="n"/>
      <c r="C15" s="309" t="n"/>
      <c r="D15" s="309" t="n"/>
      <c r="E15" s="310" t="n"/>
      <c r="F15" s="233" t="n"/>
      <c r="G15" s="157" t="n"/>
      <c r="H15" s="313">
        <f>SUM(H16:H16)</f>
        <v/>
      </c>
    </row>
    <row r="16">
      <c r="A16" s="263" t="n">
        <v>3</v>
      </c>
      <c r="B16" s="234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3" t="inlineStr">
        <is>
          <t>маш.час</t>
        </is>
      </c>
      <c r="F16" s="263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3" t="inlineStr">
        <is>
          <t>Материалы</t>
        </is>
      </c>
      <c r="B17" s="309" t="n"/>
      <c r="C17" s="309" t="n"/>
      <c r="D17" s="309" t="n"/>
      <c r="E17" s="310" t="n"/>
      <c r="F17" s="233" t="n"/>
      <c r="G17" s="157" t="n"/>
      <c r="H17" s="313">
        <f>SUM(H18:H21)</f>
        <v/>
      </c>
    </row>
    <row r="18">
      <c r="A18" s="187" t="n">
        <v>4</v>
      </c>
      <c r="B18" s="187" t="n"/>
      <c r="C18" s="263" t="inlineStr">
        <is>
          <t>Прайс из СД ОП</t>
        </is>
      </c>
      <c r="D18" s="186" t="inlineStr">
        <is>
          <t>Муфта концевая до 1 кВ сечением до 95мм2</t>
        </is>
      </c>
      <c r="E18" s="263" t="inlineStr">
        <is>
          <t>шт</t>
        </is>
      </c>
      <c r="F18" s="263" t="n">
        <v>10</v>
      </c>
      <c r="G18" s="192" t="n">
        <v>67.45</v>
      </c>
      <c r="H18" s="168" t="n">
        <v>674.5</v>
      </c>
    </row>
    <row r="19">
      <c r="A19" s="172" t="n">
        <v>5</v>
      </c>
      <c r="B19" s="234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3" t="inlineStr">
        <is>
          <t>т</t>
        </is>
      </c>
      <c r="F19" s="263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4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3" t="inlineStr">
        <is>
          <t>10 м</t>
        </is>
      </c>
      <c r="F20" s="263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4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3" t="inlineStr">
        <is>
          <t>т</t>
        </is>
      </c>
      <c r="F21" s="263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концевая до 1 кВ сечением до 95мм2</t>
        </is>
      </c>
    </row>
    <row r="8">
      <c r="B8" s="238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5" t="inlineStr">
        <is>
          <t>Муфта концевая до 1 кВ сечением до 95мм2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0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2" t="inlineStr">
        <is>
          <t>на ед. изм.</t>
        </is>
      </c>
      <c r="G11" s="242" t="inlineStr">
        <is>
          <t>общая</t>
        </is>
      </c>
      <c r="H11" s="312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32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5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2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17" t="n">
        <v>8.539999999999999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2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14.25" customFormat="1" customHeight="1" s="12">
      <c r="A20" s="242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3" t="inlineStr">
        <is>
          <t>маш.час</t>
        </is>
      </c>
      <c r="E20" s="317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2" t="n"/>
      <c r="B21" s="242" t="n"/>
      <c r="C21" s="250" t="inlineStr">
        <is>
          <t>Итого основные машины и механизмы</t>
        </is>
      </c>
      <c r="D21" s="242" t="n"/>
      <c r="E21" s="316" t="n"/>
      <c r="F21" s="32" t="n"/>
      <c r="G21" s="32">
        <f>SUM(G20:G20)</f>
        <v/>
      </c>
      <c r="H21" s="253">
        <f>G21/G23</f>
        <v/>
      </c>
      <c r="I21" s="127" t="n"/>
      <c r="J21" s="32">
        <f>SUM(J20:J20)</f>
        <v/>
      </c>
    </row>
    <row r="22" ht="14.25" customFormat="1" customHeight="1" s="12">
      <c r="A22" s="242" t="n"/>
      <c r="B22" s="242" t="n"/>
      <c r="C22" s="250" t="inlineStr">
        <is>
          <t>Итого прочие машины и механизмы</t>
        </is>
      </c>
      <c r="D22" s="242" t="n"/>
      <c r="E22" s="251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2" t="n"/>
      <c r="B23" s="242" t="n"/>
      <c r="C23" s="232" t="inlineStr">
        <is>
          <t>Итого по разделу «Машины и механизмы»</t>
        </is>
      </c>
      <c r="D23" s="242" t="n"/>
      <c r="E23" s="251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2" t="n"/>
      <c r="B24" s="232" t="inlineStr">
        <is>
          <t>Оборудование</t>
        </is>
      </c>
      <c r="C24" s="309" t="n"/>
      <c r="D24" s="309" t="n"/>
      <c r="E24" s="309" t="n"/>
      <c r="F24" s="309" t="n"/>
      <c r="G24" s="309" t="n"/>
      <c r="H24" s="310" t="n"/>
      <c r="I24" s="125" t="n"/>
      <c r="J24" s="125" t="n"/>
    </row>
    <row r="25">
      <c r="A25" s="242" t="n"/>
      <c r="B25" s="250" t="inlineStr">
        <is>
          <t>Основное 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2" t="n"/>
      <c r="B26" s="242" t="n"/>
      <c r="C26" s="250" t="inlineStr">
        <is>
          <t>Итого основное оборудование</t>
        </is>
      </c>
      <c r="D26" s="242" t="n"/>
      <c r="E26" s="315" t="n"/>
      <c r="F26" s="252" t="n"/>
      <c r="G26" s="32" t="n">
        <v>0</v>
      </c>
      <c r="H26" s="128" t="n">
        <v>0</v>
      </c>
      <c r="I26" s="127" t="n"/>
      <c r="J26" s="32" t="n">
        <v>0</v>
      </c>
    </row>
    <row r="27">
      <c r="A27" s="242" t="n"/>
      <c r="B27" s="242" t="n"/>
      <c r="C27" s="250" t="inlineStr">
        <is>
          <t>Итого прочее оборудование</t>
        </is>
      </c>
      <c r="D27" s="242" t="n"/>
      <c r="E27" s="316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32" t="inlineStr">
        <is>
          <t>Итого по разделу «Оборудование»</t>
        </is>
      </c>
      <c r="D28" s="242" t="n"/>
      <c r="E28" s="251" t="n"/>
      <c r="F28" s="252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2" t="n"/>
      <c r="B29" s="242" t="n"/>
      <c r="C29" s="250" t="inlineStr">
        <is>
          <t>в том числе технологическое оборудование</t>
        </is>
      </c>
      <c r="D29" s="242" t="n"/>
      <c r="E29" s="315" t="n"/>
      <c r="F29" s="252" t="n"/>
      <c r="G29" s="32">
        <f>'Прил.6 Расчет ОБ'!G12</f>
        <v/>
      </c>
      <c r="H29" s="253" t="n"/>
      <c r="I29" s="127" t="n"/>
      <c r="J29" s="32">
        <f>J28</f>
        <v/>
      </c>
    </row>
    <row r="30" ht="14.25" customFormat="1" customHeight="1" s="12">
      <c r="A30" s="242" t="n"/>
      <c r="B30" s="232" t="inlineStr">
        <is>
          <t>Материалы</t>
        </is>
      </c>
      <c r="C30" s="309" t="n"/>
      <c r="D30" s="309" t="n"/>
      <c r="E30" s="309" t="n"/>
      <c r="F30" s="309" t="n"/>
      <c r="G30" s="309" t="n"/>
      <c r="H30" s="310" t="n"/>
      <c r="I30" s="125" t="n"/>
      <c r="J30" s="125" t="n"/>
    </row>
    <row r="31" ht="14.25" customFormat="1" customHeight="1" s="12">
      <c r="A31" s="243" t="n"/>
      <c r="B31" s="246" t="inlineStr">
        <is>
          <t>Основные материалы</t>
        </is>
      </c>
      <c r="C31" s="318" t="n"/>
      <c r="D31" s="318" t="n"/>
      <c r="E31" s="318" t="n"/>
      <c r="F31" s="318" t="n"/>
      <c r="G31" s="318" t="n"/>
      <c r="H31" s="319" t="n"/>
      <c r="I31" s="138" t="n"/>
      <c r="J31" s="138" t="n"/>
    </row>
    <row r="32" ht="25.5" customFormat="1" customHeight="1" s="12">
      <c r="A32" s="242" t="n">
        <v>4</v>
      </c>
      <c r="B32" s="188" t="inlineStr">
        <is>
          <t>БЦ.91.17</t>
        </is>
      </c>
      <c r="C32" s="250" t="inlineStr">
        <is>
          <t>Муфта концевая до 1 кВ сечением до 95мм2</t>
        </is>
      </c>
      <c r="D32" s="242" t="inlineStr">
        <is>
          <t>шт</t>
        </is>
      </c>
      <c r="E32" s="315" t="n">
        <v>10</v>
      </c>
      <c r="F32" s="252">
        <f>ROUND(I32/'Прил. 10'!$D$13,2)</f>
        <v/>
      </c>
      <c r="G32" s="32">
        <f>ROUND(E32*F32,2)</f>
        <v/>
      </c>
      <c r="H32" s="128">
        <f>G32/$G$38</f>
        <v/>
      </c>
      <c r="I32" s="252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4" t="n"/>
      <c r="E33" s="320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2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7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2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3" t="inlineStr">
        <is>
          <t>10 м</t>
        </is>
      </c>
      <c r="E35" s="317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3" t="inlineStr">
        <is>
          <t>т</t>
        </is>
      </c>
      <c r="E36" s="317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2" t="n"/>
      <c r="B37" s="242" t="n"/>
      <c r="C37" s="250" t="inlineStr">
        <is>
          <t>Итого прочие материалы</t>
        </is>
      </c>
      <c r="D37" s="242" t="n"/>
      <c r="E37" s="315" t="n"/>
      <c r="F37" s="252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2" t="n"/>
      <c r="B38" s="242" t="n"/>
      <c r="C38" s="232" t="inlineStr">
        <is>
          <t>Итого по разделу «Материалы»</t>
        </is>
      </c>
      <c r="D38" s="242" t="n"/>
      <c r="E38" s="251" t="n"/>
      <c r="F38" s="252" t="n"/>
      <c r="G38" s="32">
        <f>G33+G37</f>
        <v/>
      </c>
      <c r="H38" s="253">
        <f>G38/$G$38</f>
        <v/>
      </c>
      <c r="I38" s="32" t="n"/>
      <c r="J38" s="32">
        <f>J33+J37</f>
        <v/>
      </c>
    </row>
    <row r="39" ht="14.25" customFormat="1" customHeight="1" s="12">
      <c r="A39" s="242" t="n"/>
      <c r="B39" s="242" t="n"/>
      <c r="C39" s="250" t="inlineStr">
        <is>
          <t>ИТОГО ПО РМ</t>
        </is>
      </c>
      <c r="D39" s="242" t="n"/>
      <c r="E39" s="251" t="n"/>
      <c r="F39" s="252" t="n"/>
      <c r="G39" s="32">
        <f>G15+G23+G38</f>
        <v/>
      </c>
      <c r="H39" s="253" t="n"/>
      <c r="I39" s="32" t="n"/>
      <c r="J39" s="32">
        <f>J15+J23+J38</f>
        <v/>
      </c>
    </row>
    <row r="40" ht="14.25" customFormat="1" customHeight="1" s="12">
      <c r="A40" s="242" t="n"/>
      <c r="B40" s="242" t="n"/>
      <c r="C40" s="250" t="inlineStr">
        <is>
          <t>Накладные расходы</t>
        </is>
      </c>
      <c r="D40" s="133">
        <f>ROUND(G40/(G$17+$G$15),2)</f>
        <v/>
      </c>
      <c r="E40" s="251" t="n"/>
      <c r="F40" s="252" t="n"/>
      <c r="G40" s="32" t="n">
        <v>210.32</v>
      </c>
      <c r="H40" s="253" t="n"/>
      <c r="I40" s="32" t="n"/>
      <c r="J40" s="32">
        <f>ROUND(D40*(J15+J17),2)</f>
        <v/>
      </c>
    </row>
    <row r="41" ht="14.25" customFormat="1" customHeight="1" s="12">
      <c r="A41" s="242" t="n"/>
      <c r="B41" s="242" t="n"/>
      <c r="C41" s="250" t="inlineStr">
        <is>
          <t>Сметная прибыль</t>
        </is>
      </c>
      <c r="D41" s="133">
        <f>ROUND(G41/(G$15+G$17),2)</f>
        <v/>
      </c>
      <c r="E41" s="251" t="n"/>
      <c r="F41" s="252" t="n"/>
      <c r="G41" s="32" t="n">
        <v>110.58</v>
      </c>
      <c r="H41" s="253" t="n"/>
      <c r="I41" s="32" t="n"/>
      <c r="J41" s="32">
        <f>ROUND(D41*(J15+J17),2)</f>
        <v/>
      </c>
    </row>
    <row r="42" ht="14.25" customFormat="1" customHeight="1" s="12">
      <c r="A42" s="242" t="n"/>
      <c r="B42" s="242" t="n"/>
      <c r="C42" s="250" t="inlineStr">
        <is>
          <t>Итого СМР (с НР и СП)</t>
        </is>
      </c>
      <c r="D42" s="242" t="n"/>
      <c r="E42" s="251" t="n"/>
      <c r="F42" s="252" t="n"/>
      <c r="G42" s="32">
        <f>G15+G23+G38+G40+G41</f>
        <v/>
      </c>
      <c r="H42" s="253" t="n"/>
      <c r="I42" s="32" t="n"/>
      <c r="J42" s="32">
        <f>J15+J23+J38+J40+J41</f>
        <v/>
      </c>
    </row>
    <row r="43" ht="14.25" customFormat="1" customHeight="1" s="12">
      <c r="A43" s="242" t="n"/>
      <c r="B43" s="242" t="n"/>
      <c r="C43" s="250" t="inlineStr">
        <is>
          <t>ВСЕГО СМР + ОБОРУДОВАНИЕ</t>
        </is>
      </c>
      <c r="D43" s="242" t="n"/>
      <c r="E43" s="251" t="n"/>
      <c r="F43" s="252" t="n"/>
      <c r="G43" s="32">
        <f>G42+G28</f>
        <v/>
      </c>
      <c r="H43" s="253" t="n"/>
      <c r="I43" s="32" t="n"/>
      <c r="J43" s="32">
        <f>J42+J28</f>
        <v/>
      </c>
    </row>
    <row r="44" ht="34.5" customFormat="1" customHeight="1" s="12">
      <c r="A44" s="242" t="n"/>
      <c r="B44" s="242" t="n"/>
      <c r="C44" s="250" t="inlineStr">
        <is>
          <t>ИТОГО ПОКАЗАТЕЛЬ НА ЕД. ИЗМ.</t>
        </is>
      </c>
      <c r="D44" s="242" t="inlineStr">
        <is>
          <t>1 ед</t>
        </is>
      </c>
      <c r="E44" s="315" t="n">
        <v>1</v>
      </c>
      <c r="F44" s="252" t="n"/>
      <c r="G44" s="32">
        <f>G43/E44</f>
        <v/>
      </c>
      <c r="H44" s="253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концевая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2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2" t="n"/>
      <c r="B10" s="232" t="n"/>
      <c r="C10" s="250" t="inlineStr">
        <is>
          <t>ИТОГО ИНЖЕНЕРНОЕ ОБОРУДОВАНИЕ</t>
        </is>
      </c>
      <c r="D10" s="232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2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2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К3-06-3</t>
        </is>
      </c>
      <c r="B11" s="231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1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1">
        <f>1973/12</f>
        <v/>
      </c>
      <c r="F8" s="202" t="inlineStr">
        <is>
          <t>Производственный календарь 2023 год
(40-часов.неделя)</t>
        </is>
      </c>
      <c r="G8" s="203" t="n"/>
    </row>
    <row r="9" ht="15.75" customHeight="1">
      <c r="A9" s="201" t="inlineStr">
        <is>
          <t>1.3</t>
        </is>
      </c>
      <c r="B9" s="202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1" t="n">
        <v>1</v>
      </c>
      <c r="F9" s="202" t="n"/>
      <c r="G9" s="203" t="n"/>
    </row>
    <row r="10" ht="15.75" customHeight="1">
      <c r="A10" s="201" t="inlineStr">
        <is>
          <t>1.4</t>
        </is>
      </c>
      <c r="B10" s="202" t="inlineStr">
        <is>
          <t>Средний разряд работ</t>
        </is>
      </c>
      <c r="C10" s="231" t="n"/>
      <c r="D10" s="231" t="n"/>
      <c r="E10" s="321" t="n">
        <v>3.8</v>
      </c>
      <c r="F10" s="202" t="inlineStr">
        <is>
          <t>РТМ</t>
        </is>
      </c>
      <c r="G10" s="203" t="n"/>
    </row>
    <row r="11" ht="78.75" customHeight="1">
      <c r="A11" s="201" t="inlineStr">
        <is>
          <t>1.5</t>
        </is>
      </c>
      <c r="B11" s="202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2" t="n">
        <v>1.308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2025-01-24T12:07:44Z</dcterms:modified>
  <cp:lastModifiedBy>112</cp:lastModifiedBy>
</cp:coreProperties>
</file>