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6" t="inlineStr">
        <is>
          <t>Наименование разрабатываемого показателя УНЦ - Муфта соединительная до 1 кВ сечением до 95мм2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Муфта соединительная до 1 кВ сечением до 95мм2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7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tabSelected="1"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1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48" customHeight="1">
      <c r="B12" s="191" t="n">
        <v>1</v>
      </c>
      <c r="C12" s="160" t="inlineStr">
        <is>
          <t>Муфта соединительная до 1 кВ сечением до 95мм2</t>
        </is>
      </c>
      <c r="D12" s="192" t="inlineStr">
        <is>
          <t>02-46-02</t>
        </is>
      </c>
      <c r="E12" s="147" t="inlineStr">
        <is>
          <t>ЛЭП 0,4/0,23 кВ, ТП 831</t>
        </is>
      </c>
      <c r="F12" s="193" t="n"/>
      <c r="G12" s="193" t="n">
        <v>32</v>
      </c>
      <c r="H12" s="193" t="n"/>
      <c r="I12" s="193" t="n"/>
      <c r="J12" s="194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5">
        <f>SUM(F12:F12)</f>
        <v/>
      </c>
      <c r="G13" s="195">
        <f>SUM(G12:G12)</f>
        <v/>
      </c>
      <c r="H13" s="195">
        <f>SUM(H12:H12)</f>
        <v/>
      </c>
      <c r="I13" s="195" t="n"/>
      <c r="J13" s="195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5">
        <f>F13</f>
        <v/>
      </c>
      <c r="G14" s="195">
        <f>G13</f>
        <v/>
      </c>
      <c r="H14" s="195">
        <f>H13</f>
        <v/>
      </c>
      <c r="I14" s="195">
        <f>'Прил.1 Сравнит табл'!D21</f>
        <v/>
      </c>
      <c r="J14" s="195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A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7" t="n"/>
      <c r="B4" s="177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Муфта соединительная до 1 кВ сечением до 95мм2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3" t="n">
        <v>22.38</v>
      </c>
      <c r="G12" s="312" t="n">
        <v>9.4</v>
      </c>
      <c r="H12" s="169">
        <f>ROUND(F12*G12,2)</f>
        <v/>
      </c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2" t="n">
        <v>2</v>
      </c>
      <c r="D14" s="171" t="inlineStr">
        <is>
          <t>Затраты труда машинистов(справочно)</t>
        </is>
      </c>
      <c r="E14" s="261" t="inlineStr">
        <is>
          <t>чел.-ч</t>
        </is>
      </c>
      <c r="F14" s="261" t="n">
        <v>0.06</v>
      </c>
      <c r="G14" s="169" t="n"/>
      <c r="H14" s="179" t="n">
        <v>0.78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SUM(H16:H17)</f>
        <v/>
      </c>
    </row>
    <row r="16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45" t="n">
        <v>115.4</v>
      </c>
      <c r="H16" s="169">
        <f>ROUND(F16*G16,2)</f>
        <v/>
      </c>
      <c r="I16" s="175" t="n"/>
    </row>
    <row r="17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45" t="n">
        <v>65.70999999999999</v>
      </c>
      <c r="H17" s="169">
        <f>ROUND(F17*G17,2)</f>
        <v/>
      </c>
      <c r="I17" s="175" t="n"/>
    </row>
    <row r="18">
      <c r="A18" s="233" t="inlineStr">
        <is>
          <t>Материалы</t>
        </is>
      </c>
      <c r="B18" s="307" t="n"/>
      <c r="C18" s="307" t="n"/>
      <c r="D18" s="307" t="n"/>
      <c r="E18" s="308" t="n"/>
      <c r="F18" s="233" t="n"/>
      <c r="G18" s="157" t="n"/>
      <c r="H18" s="311">
        <f>SUM(H19:H23)</f>
        <v/>
      </c>
    </row>
    <row r="19">
      <c r="A19" s="185" t="n">
        <v>5</v>
      </c>
      <c r="B19" s="185" t="n"/>
      <c r="C19" s="261" t="inlineStr">
        <is>
          <t>Прайс из СД ОП</t>
        </is>
      </c>
      <c r="D19" s="184" t="inlineStr">
        <is>
          <t>Муфта соединительная до 1 кВ сечением до 95мм2</t>
        </is>
      </c>
      <c r="E19" s="261" t="inlineStr">
        <is>
          <t>шт</t>
        </is>
      </c>
      <c r="F19" s="261" t="n">
        <v>10</v>
      </c>
      <c r="G19" s="190" t="n">
        <v>331.09</v>
      </c>
      <c r="H19" s="169" t="n">
        <v>3310.9</v>
      </c>
    </row>
    <row r="20">
      <c r="A20" s="173" t="n">
        <v>6</v>
      </c>
      <c r="B20" s="234" t="n"/>
      <c r="C20" s="135" t="inlineStr">
        <is>
          <t>20.2.01.05-0011</t>
        </is>
      </c>
      <c r="D20" s="242" t="inlineStr">
        <is>
          <t>Гильза кабельная: медная ГМ 120</t>
        </is>
      </c>
      <c r="E20" s="243" t="inlineStr">
        <is>
          <t>100 шт</t>
        </is>
      </c>
      <c r="F20" s="135" t="n">
        <v>0.093</v>
      </c>
      <c r="G20" s="245" t="n">
        <v>1333</v>
      </c>
      <c r="H20" s="169" t="n">
        <v>123.97</v>
      </c>
      <c r="I20" s="166" t="n"/>
    </row>
    <row r="21">
      <c r="A21" s="185" t="n">
        <v>7</v>
      </c>
      <c r="B21" s="234" t="n"/>
      <c r="C21" s="135" t="inlineStr">
        <is>
          <t>01.3.01.01-0001</t>
        </is>
      </c>
      <c r="D21" s="242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45" t="n">
        <v>4488.4</v>
      </c>
      <c r="H21" s="169" t="n">
        <v>10.77</v>
      </c>
      <c r="I21" s="166" t="n"/>
    </row>
    <row r="22">
      <c r="A22" s="185" t="n">
        <v>8</v>
      </c>
      <c r="B22" s="234" t="n"/>
      <c r="C22" s="135" t="inlineStr">
        <is>
          <t>01.7.06.07-0002</t>
        </is>
      </c>
      <c r="D22" s="242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45" t="n">
        <v>6.9</v>
      </c>
      <c r="H22" s="169" t="n">
        <v>0.5</v>
      </c>
      <c r="I22" s="166" t="n"/>
    </row>
    <row r="23">
      <c r="A23" s="173" t="n">
        <v>9</v>
      </c>
      <c r="B23" s="234" t="n"/>
      <c r="C23" s="135" t="inlineStr">
        <is>
          <t>01.3.01.05-0009</t>
        </is>
      </c>
      <c r="D23" s="242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45" t="n">
        <v>8105.71</v>
      </c>
      <c r="H23" s="169" t="n">
        <v>0.49</v>
      </c>
      <c r="I23" s="166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соединительная до 1 кВ сечением до 95мм2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соединительная до 1 кВ сечением до 95мм2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42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4" t="n">
        <v>22.38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5" t="n">
        <v>0.06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6" t="n">
        <v>0.03</v>
      </c>
      <c r="F20" s="245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16" t="n">
        <v>0.03</v>
      </c>
      <c r="F21" s="245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4" t="n"/>
      <c r="F22" s="32" t="n"/>
      <c r="G22" s="32">
        <f>SUM(G20:G21)</f>
        <v/>
      </c>
      <c r="H22" s="246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42" t="inlineStr">
        <is>
          <t>Итого прочие машины и механизмы</t>
        </is>
      </c>
      <c r="D23" s="243" t="n"/>
      <c r="E23" s="244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2" t="inlineStr">
        <is>
          <t>Итого по разделу «Машины и механизмы»</t>
        </is>
      </c>
      <c r="D24" s="243" t="n"/>
      <c r="E24" s="244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2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25" t="n"/>
      <c r="J25" s="125" t="n"/>
    </row>
    <row r="26">
      <c r="A26" s="243" t="n"/>
      <c r="B26" s="242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43" t="n"/>
      <c r="B27" s="243" t="n"/>
      <c r="C27" s="242" t="inlineStr">
        <is>
          <t>Итого основное оборудование</t>
        </is>
      </c>
      <c r="D27" s="243" t="n"/>
      <c r="E27" s="316" t="n"/>
      <c r="F27" s="245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42" t="inlineStr">
        <is>
          <t>Итого прочее оборудование</t>
        </is>
      </c>
      <c r="D28" s="243" t="n"/>
      <c r="E28" s="314" t="n"/>
      <c r="F28" s="245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2" t="inlineStr">
        <is>
          <t>Итого по разделу «Оборудование»</t>
        </is>
      </c>
      <c r="D29" s="243" t="n"/>
      <c r="E29" s="244" t="n"/>
      <c r="F29" s="245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42" t="inlineStr">
        <is>
          <t>в том числе технологическое оборудование</t>
        </is>
      </c>
      <c r="D30" s="243" t="n"/>
      <c r="E30" s="316" t="n"/>
      <c r="F30" s="245" t="n"/>
      <c r="G30" s="32">
        <f>'Прил.6 Расчет ОБ'!G12</f>
        <v/>
      </c>
      <c r="H30" s="246" t="n"/>
      <c r="I30" s="127" t="n"/>
      <c r="J30" s="32">
        <f>J29</f>
        <v/>
      </c>
    </row>
    <row r="31" ht="14.25" customFormat="1" customHeight="1" s="12">
      <c r="A31" s="243" t="n"/>
      <c r="B31" s="232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25" t="n"/>
      <c r="J31" s="125" t="n"/>
    </row>
    <row r="32" ht="14.25" customFormat="1" customHeight="1" s="12">
      <c r="A32" s="238" t="n"/>
      <c r="B32" s="237" t="inlineStr">
        <is>
          <t>Основные материалы</t>
        </is>
      </c>
      <c r="C32" s="317" t="n"/>
      <c r="D32" s="317" t="n"/>
      <c r="E32" s="317" t="n"/>
      <c r="F32" s="317" t="n"/>
      <c r="G32" s="317" t="n"/>
      <c r="H32" s="318" t="n"/>
      <c r="I32" s="138" t="n"/>
      <c r="J32" s="138" t="n"/>
    </row>
    <row r="33" ht="25.5" customFormat="1" customHeight="1" s="12">
      <c r="A33" s="243" t="n">
        <v>5</v>
      </c>
      <c r="B33" s="186" t="inlineStr">
        <is>
          <t>БЦ.91.121</t>
        </is>
      </c>
      <c r="C33" s="242" t="inlineStr">
        <is>
          <t>Муфта соединительная до 1 кВ сечением до 95мм2</t>
        </is>
      </c>
      <c r="D33" s="243" t="inlineStr">
        <is>
          <t>шт</t>
        </is>
      </c>
      <c r="E33" s="316" t="n">
        <v>10</v>
      </c>
      <c r="F33" s="245">
        <f>ROUND(I33/'Прил. 10'!$D$13,2)</f>
        <v/>
      </c>
      <c r="G33" s="32">
        <f>ROUND(E33*F33,2)</f>
        <v/>
      </c>
      <c r="H33" s="128">
        <f>G33/$G$40</f>
        <v/>
      </c>
      <c r="I33" s="245" t="n">
        <v>1523.59</v>
      </c>
      <c r="J33" s="32">
        <f>ROUND(I33*E33,2)</f>
        <v/>
      </c>
    </row>
    <row r="34" ht="14.25" customFormat="1" customHeight="1" s="12">
      <c r="A34" s="183" t="n"/>
      <c r="B34" s="140" t="n"/>
      <c r="C34" s="141" t="inlineStr">
        <is>
          <t>Итого основные материалы</t>
        </is>
      </c>
      <c r="D34" s="254" t="n"/>
      <c r="E34" s="319" t="n"/>
      <c r="F34" s="131" t="n"/>
      <c r="G34" s="131">
        <f>SUM(G33:G33)</f>
        <v/>
      </c>
      <c r="H34" s="182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35" t="inlineStr">
        <is>
          <t>20.2.01.05-0011</t>
        </is>
      </c>
      <c r="C35" s="242" t="inlineStr">
        <is>
          <t>Гильза кабельная: медная ГМ 120</t>
        </is>
      </c>
      <c r="D35" s="243" t="inlineStr">
        <is>
          <t>100 шт</t>
        </is>
      </c>
      <c r="E35" s="316" t="n">
        <v>0.093</v>
      </c>
      <c r="F35" s="245" t="n">
        <v>1333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42" t="inlineStr">
        <is>
          <t>Бензин авиационный Б-70</t>
        </is>
      </c>
      <c r="D36" s="243" t="inlineStr">
        <is>
          <t>т</t>
        </is>
      </c>
      <c r="E36" s="316" t="n">
        <v>0.0024</v>
      </c>
      <c r="F36" s="245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42" t="inlineStr">
        <is>
          <t>Лента монтажная, тип ЛМ-5</t>
        </is>
      </c>
      <c r="D37" s="243" t="inlineStr">
        <is>
          <t>10 м</t>
        </is>
      </c>
      <c r="E37" s="316" t="n">
        <v>0.07199999999999999</v>
      </c>
      <c r="F37" s="245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42" t="inlineStr">
        <is>
          <t>Парафины нефтяные твердые марки Т-1</t>
        </is>
      </c>
      <c r="D38" s="243" t="inlineStr">
        <is>
          <t>т</t>
        </is>
      </c>
      <c r="E38" s="316" t="n">
        <v>6e-05</v>
      </c>
      <c r="F38" s="245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4" t="n"/>
      <c r="B39" s="243" t="n"/>
      <c r="C39" s="242" t="inlineStr">
        <is>
          <t>Итого прочие материалы</t>
        </is>
      </c>
      <c r="D39" s="243" t="n"/>
      <c r="E39" s="316" t="n"/>
      <c r="F39" s="245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2" t="inlineStr">
        <is>
          <t>Итого по разделу «Материалы»</t>
        </is>
      </c>
      <c r="D40" s="243" t="n"/>
      <c r="E40" s="244" t="n"/>
      <c r="F40" s="245" t="n"/>
      <c r="G40" s="32">
        <f>G34+G39</f>
        <v/>
      </c>
      <c r="H40" s="246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42" t="inlineStr">
        <is>
          <t>ИТОГО ПО РМ</t>
        </is>
      </c>
      <c r="D41" s="243" t="n"/>
      <c r="E41" s="244" t="n"/>
      <c r="F41" s="245" t="n"/>
      <c r="G41" s="32">
        <f>G15+G24+G40</f>
        <v/>
      </c>
      <c r="H41" s="246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42" t="inlineStr">
        <is>
          <t>Накладные расходы</t>
        </is>
      </c>
      <c r="D42" s="133">
        <f>ROUND(G42/(G$17+$G$15),2)</f>
        <v/>
      </c>
      <c r="E42" s="244" t="n"/>
      <c r="F42" s="245" t="n"/>
      <c r="G42" s="32" t="n">
        <v>204.81</v>
      </c>
      <c r="H42" s="246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42" t="inlineStr">
        <is>
          <t>Сметная прибыль</t>
        </is>
      </c>
      <c r="D43" s="133">
        <f>ROUND(G43/(G$15+G$17),2)</f>
        <v/>
      </c>
      <c r="E43" s="244" t="n"/>
      <c r="F43" s="245" t="n"/>
      <c r="G43" s="32" t="n">
        <v>107.68</v>
      </c>
      <c r="H43" s="246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42" t="inlineStr">
        <is>
          <t>Итого СМР (с НР и СП)</t>
        </is>
      </c>
      <c r="D44" s="243" t="n"/>
      <c r="E44" s="244" t="n"/>
      <c r="F44" s="245" t="n"/>
      <c r="G44" s="32">
        <f>G15+G24+G40+G42+G43</f>
        <v/>
      </c>
      <c r="H44" s="246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42" t="inlineStr">
        <is>
          <t>ВСЕГО СМР + ОБОРУДОВАНИЕ</t>
        </is>
      </c>
      <c r="D45" s="243" t="n"/>
      <c r="E45" s="244" t="n"/>
      <c r="F45" s="245" t="n"/>
      <c r="G45" s="32">
        <f>G44+G29</f>
        <v/>
      </c>
      <c r="H45" s="246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42" t="inlineStr">
        <is>
          <t>ИТОГО ПОКАЗАТЕЛЬ НА ЕД. ИЗМ.</t>
        </is>
      </c>
      <c r="D46" s="243" t="inlineStr">
        <is>
          <t>1 ед</t>
        </is>
      </c>
      <c r="E46" s="316" t="n">
        <v>1</v>
      </c>
      <c r="F46" s="245" t="n"/>
      <c r="G46" s="32">
        <f>G45/E46</f>
        <v/>
      </c>
      <c r="H46" s="246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соединительная до 1 кВ сечением до 95мм2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К3-06-3</t>
        </is>
      </c>
      <c r="B11" s="229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10.77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4.39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43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9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9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20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2025-01-24T12:07:44Z</dcterms:modified>
  <cp:lastModifiedBy>112</cp:lastModifiedBy>
</cp:coreProperties>
</file>