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алюминиевой жилой) сечение жилы 150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алюминиевыми жилами 4x150 - 0,4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47.25" customHeight="1">
      <c r="B12" s="197" t="n">
        <v>1</v>
      </c>
      <c r="C12" s="160" t="inlineStr">
        <is>
          <t>Кабель силовой с алюминиевыми жилами 4x150 - 0,4 кВ</t>
        </is>
      </c>
      <c r="D12" s="198" t="inlineStr">
        <is>
          <t>02-50-01</t>
        </is>
      </c>
      <c r="E12" s="147" t="inlineStr">
        <is>
          <t>ЛЭП 0,4/0,23 кВ, ТП 237</t>
        </is>
      </c>
      <c r="F12" s="199" t="n"/>
      <c r="G12" s="199" t="n">
        <v>1357.6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8"/>
  <sheetViews>
    <sheetView tabSelected="1" view="pageBreakPreview" topLeftCell="A16" zoomScale="85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38" t="inlineStr">
        <is>
          <t>Наименование разрабатываемого показателя УНЦ - КЛ 0,4 кВ (с алюминиевой жилой) сечение жилы 150 мм2, количество жил 4 шт.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51" t="n">
        <v>174.4</v>
      </c>
      <c r="G12" s="320" t="n">
        <v>9.4</v>
      </c>
      <c r="H12" s="169">
        <f>ROUND(F12*G12,2)</f>
        <v/>
      </c>
      <c r="M12" s="321" t="n"/>
    </row>
    <row r="13">
      <c r="A13" s="240" t="inlineStr">
        <is>
          <t>Затраты труда машинистов</t>
        </is>
      </c>
      <c r="B13" s="315" t="n"/>
      <c r="C13" s="315" t="n"/>
      <c r="D13" s="315" t="n"/>
      <c r="E13" s="316" t="n"/>
      <c r="F13" s="241" t="n"/>
      <c r="G13" s="157" t="n"/>
      <c r="H13" s="319">
        <f>H14</f>
        <v/>
      </c>
    </row>
    <row r="14">
      <c r="A14" s="269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26.4</v>
      </c>
      <c r="G14" s="169" t="n"/>
      <c r="H14" s="320" t="n">
        <v>331.3</v>
      </c>
    </row>
    <row r="15" customFormat="1" s="156">
      <c r="A15" s="241" t="inlineStr">
        <is>
          <t>Машины и механизмы</t>
        </is>
      </c>
      <c r="B15" s="315" t="n"/>
      <c r="C15" s="315" t="n"/>
      <c r="D15" s="315" t="n"/>
      <c r="E15" s="316" t="n"/>
      <c r="F15" s="241" t="n"/>
      <c r="G15" s="157" t="n"/>
      <c r="H15" s="319">
        <f>SUM(H16:H19)</f>
        <v/>
      </c>
    </row>
    <row r="16" ht="25.5" customHeight="1">
      <c r="A16" s="269" t="n">
        <v>3</v>
      </c>
      <c r="B16" s="242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13.2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2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13.2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2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2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5" t="n"/>
      <c r="C20" s="315" t="n"/>
      <c r="D20" s="315" t="n"/>
      <c r="E20" s="316" t="n"/>
      <c r="F20" s="241" t="n"/>
      <c r="G20" s="157" t="n"/>
      <c r="H20" s="319">
        <f>SUM(H21:H26)</f>
        <v/>
      </c>
    </row>
    <row r="21" ht="25.5" customHeight="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алюминиевыми жилами 4x150 - 0,4 кВ</t>
        </is>
      </c>
      <c r="E21" s="269" t="inlineStr">
        <is>
          <t>км</t>
        </is>
      </c>
      <c r="F21" s="269" t="n">
        <v>1.1</v>
      </c>
      <c r="G21" s="188" t="n">
        <v>146073.25</v>
      </c>
      <c r="H21" s="169" t="n">
        <v>160680.58</v>
      </c>
    </row>
    <row r="22" ht="25.5" customHeight="1">
      <c r="A22" s="172" t="n">
        <v>8</v>
      </c>
      <c r="B22" s="242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2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2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8">
      <c r="H38" s="322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алюминиевой жилой) сечение жилы 150 мм2, количество жил 4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0,4 кВ (с алюминиевой жилой) сечение жилы 150 мм2, количество жил 4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5" customFormat="1" customHeight="1" s="4">
      <c r="A8" s="225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6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51" t="inlineStr">
        <is>
          <t>на ед. изм.</t>
        </is>
      </c>
      <c r="G11" s="251" t="inlineStr">
        <is>
          <t>общая</t>
        </is>
      </c>
      <c r="H11" s="318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2" t="n"/>
      <c r="N12" s="12" t="n"/>
    </row>
    <row r="13">
      <c r="A13" s="251" t="n"/>
      <c r="B13" s="240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0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4" t="n">
        <v>26.4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0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51" t="n"/>
      <c r="B19" s="250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51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13.2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13.2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0" t="inlineStr">
        <is>
          <t>Итого основные машины и механизмы</t>
        </is>
      </c>
      <c r="D22" s="251" t="n"/>
      <c r="E22" s="325" t="n"/>
      <c r="F22" s="32" t="n"/>
      <c r="G22" s="32">
        <f>SUM(G20:G21)</f>
        <v/>
      </c>
      <c r="H22" s="254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0" t="inlineStr">
        <is>
          <t>Итого прочие машины и механизмы</t>
        </is>
      </c>
      <c r="D25" s="251" t="n"/>
      <c r="E25" s="252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0" t="inlineStr">
        <is>
          <t>Итого по разделу «Машины и механизмы»</t>
        </is>
      </c>
      <c r="D26" s="251" t="n"/>
      <c r="E26" s="252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0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51" t="n"/>
      <c r="B28" s="250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51" t="n"/>
      <c r="B29" s="251" t="n"/>
      <c r="C29" s="250" t="inlineStr">
        <is>
          <t>Итого основное оборудование</t>
        </is>
      </c>
      <c r="D29" s="251" t="n"/>
      <c r="E29" s="324" t="n"/>
      <c r="F29" s="253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0" t="inlineStr">
        <is>
          <t>Итого прочее оборудование</t>
        </is>
      </c>
      <c r="D30" s="251" t="n"/>
      <c r="E30" s="325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0" t="inlineStr">
        <is>
          <t>Итого по разделу «Оборудование»</t>
        </is>
      </c>
      <c r="D31" s="251" t="n"/>
      <c r="E31" s="252" t="n"/>
      <c r="F31" s="253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0" t="inlineStr">
        <is>
          <t>в том числе технологическое оборудование</t>
        </is>
      </c>
      <c r="D32" s="251" t="n"/>
      <c r="E32" s="324" t="n"/>
      <c r="F32" s="253" t="n"/>
      <c r="G32" s="32">
        <f>'Прил.6 Расчет ОБ'!G12</f>
        <v/>
      </c>
      <c r="H32" s="254" t="n"/>
      <c r="I32" s="127" t="n"/>
      <c r="J32" s="32">
        <f>J31</f>
        <v/>
      </c>
    </row>
    <row r="33" ht="14.25" customFormat="1" customHeight="1" s="12">
      <c r="A33" s="251" t="n"/>
      <c r="B33" s="240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6" t="n"/>
      <c r="B34" s="245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51" t="n">
        <v>7</v>
      </c>
      <c r="B35" s="192" t="inlineStr">
        <is>
          <t>БЦ.86.30</t>
        </is>
      </c>
      <c r="C35" s="171" t="inlineStr">
        <is>
          <t>Кабель силовой с алюминиевыми жилами 4x150 - 0,4 кВ</t>
        </is>
      </c>
      <c r="D35" s="251" t="inlineStr">
        <is>
          <t>км</t>
        </is>
      </c>
      <c r="E35" s="324" t="n">
        <v>1.1</v>
      </c>
      <c r="F35" s="253">
        <f>ROUND(I35/'Прил. 10'!$D$13,2)</f>
        <v/>
      </c>
      <c r="G35" s="32">
        <f>ROUND(E35*F35,2)</f>
        <v/>
      </c>
      <c r="H35" s="128">
        <f>G35/$G$43</f>
        <v/>
      </c>
      <c r="I35" s="32" t="n">
        <v>672181.95</v>
      </c>
      <c r="J35" s="32">
        <f>ROUND(I35*E35,2)</f>
        <v/>
      </c>
    </row>
    <row r="36" ht="14.25" customFormat="1" customHeight="1" s="12">
      <c r="A36" s="262" t="n"/>
      <c r="B36" s="140" t="n"/>
      <c r="C36" s="141" t="inlineStr">
        <is>
          <t>Итого основные материалы</t>
        </is>
      </c>
      <c r="D36" s="262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0" t="inlineStr">
        <is>
          <t>Итого прочие материалы</t>
        </is>
      </c>
      <c r="D42" s="251" t="n"/>
      <c r="E42" s="324" t="n"/>
      <c r="F42" s="253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0" t="inlineStr">
        <is>
          <t>Итого по разделу «Материалы»</t>
        </is>
      </c>
      <c r="D43" s="251" t="n"/>
      <c r="E43" s="252" t="n"/>
      <c r="F43" s="253" t="n"/>
      <c r="G43" s="32">
        <f>G36+G42</f>
        <v/>
      </c>
      <c r="H43" s="254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0" t="inlineStr">
        <is>
          <t>ИТОГО ПО РМ</t>
        </is>
      </c>
      <c r="D44" s="251" t="n"/>
      <c r="E44" s="252" t="n"/>
      <c r="F44" s="253" t="n"/>
      <c r="G44" s="32">
        <f>G15+G26+G43</f>
        <v/>
      </c>
      <c r="H44" s="254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0" t="inlineStr">
        <is>
          <t>Накладные расходы</t>
        </is>
      </c>
      <c r="D45" s="133">
        <f>ROUND(G45/(G$17+$G$15),2)</f>
        <v/>
      </c>
      <c r="E45" s="252" t="n"/>
      <c r="F45" s="253" t="n"/>
      <c r="G45" s="32" t="n">
        <v>1911.58</v>
      </c>
      <c r="H45" s="254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0" t="inlineStr">
        <is>
          <t>Сметная прибыль</t>
        </is>
      </c>
      <c r="D46" s="133">
        <f>ROUND(G46/(G$15+G$17),2)</f>
        <v/>
      </c>
      <c r="E46" s="252" t="n"/>
      <c r="F46" s="253" t="n"/>
      <c r="G46" s="32" t="n">
        <v>1005.06</v>
      </c>
      <c r="H46" s="254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0" t="inlineStr">
        <is>
          <t>Итого СМР (с НР и СП)</t>
        </is>
      </c>
      <c r="D47" s="251" t="n"/>
      <c r="E47" s="252" t="n"/>
      <c r="F47" s="253" t="n"/>
      <c r="G47" s="32">
        <f>G15+G26+G43+G45+G46</f>
        <v/>
      </c>
      <c r="H47" s="254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0" t="inlineStr">
        <is>
          <t>ВСЕГО СМР + ОБОРУДОВАНИЕ</t>
        </is>
      </c>
      <c r="D48" s="251" t="n"/>
      <c r="E48" s="252" t="n"/>
      <c r="F48" s="253" t="n"/>
      <c r="G48" s="32">
        <f>G47+G31</f>
        <v/>
      </c>
      <c r="H48" s="254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0" t="inlineStr">
        <is>
          <t>ИТОГО ПОКАЗАТЕЛЬ НА ЕД. ИЗМ.</t>
        </is>
      </c>
      <c r="D49" s="251" t="inlineStr">
        <is>
          <t>1 км</t>
        </is>
      </c>
      <c r="E49" s="324" t="n">
        <v>1</v>
      </c>
      <c r="F49" s="253" t="n"/>
      <c r="G49" s="32">
        <f>G48/E49</f>
        <v/>
      </c>
      <c r="H49" s="254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алюминиевой жилой) сечение жилы 150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1" t="n"/>
      <c r="B10" s="240" t="n"/>
      <c r="C10" s="250" t="inlineStr">
        <is>
          <t>ИТОГО ИНЖЕНЕРНОЕ ОБОРУДОВАНИЕ</t>
        </is>
      </c>
      <c r="D10" s="240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1" t="n"/>
      <c r="B12" s="250" t="n"/>
      <c r="C12" s="250" t="inlineStr">
        <is>
          <t>ИТОГО ТЕХНОЛОГИЧЕСКОЕ ОБОРУДОВАНИЕ</t>
        </is>
      </c>
      <c r="D12" s="250" t="n"/>
      <c r="E12" s="268" t="n"/>
      <c r="F12" s="253" t="n"/>
      <c r="G12" s="32" t="n">
        <v>0</v>
      </c>
    </row>
    <row r="13" ht="19.5" customHeight="1">
      <c r="A13" s="251" t="n"/>
      <c r="B13" s="250" t="n"/>
      <c r="C13" s="250" t="inlineStr">
        <is>
          <t>Всего по разделу «Оборудование»</t>
        </is>
      </c>
      <c r="D13" s="250" t="n"/>
      <c r="E13" s="268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К3-08-1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10.77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4.39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2025-01-24T12:07:52Z</dcterms:modified>
  <cp:lastModifiedBy>112</cp:lastModifiedBy>
</cp:coreProperties>
</file>