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150мм2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150мм2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150мм2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20.97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Муфта концевая до 1 кВ сечением до 150мм2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10.8</v>
      </c>
      <c r="G12" s="316" t="n">
        <v>9.4</v>
      </c>
      <c r="H12" s="168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SUM(H16:H16)</f>
        <v/>
      </c>
    </row>
    <row r="16">
      <c r="A16" s="265" t="n">
        <v>3</v>
      </c>
      <c r="B16" s="238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7" t="inlineStr">
        <is>
          <t>Материалы</t>
        </is>
      </c>
      <c r="B17" s="311" t="n"/>
      <c r="C17" s="311" t="n"/>
      <c r="D17" s="311" t="n"/>
      <c r="E17" s="312" t="n"/>
      <c r="F17" s="237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150мм2</t>
        </is>
      </c>
      <c r="E18" s="265" t="inlineStr">
        <is>
          <t>шт</t>
        </is>
      </c>
      <c r="F18" s="265" t="n">
        <v>10</v>
      </c>
      <c r="G18" s="186" t="n">
        <v>95.92</v>
      </c>
      <c r="H18" s="168" t="n">
        <v>959.2</v>
      </c>
    </row>
    <row r="19">
      <c r="A19" s="172" t="n">
        <v>5</v>
      </c>
      <c r="B19" s="238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8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8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150мм2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концевая до 1 кВ сечением до 150мм2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7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/>
      <c r="B21" s="247" t="n"/>
      <c r="C21" s="246" t="inlineStr">
        <is>
          <t>Итого основные машины и механизмы</t>
        </is>
      </c>
      <c r="D21" s="247" t="n"/>
      <c r="E21" s="319" t="n"/>
      <c r="F21" s="32" t="n"/>
      <c r="G21" s="32">
        <f>SUM(G20:G20)</f>
        <v/>
      </c>
      <c r="H21" s="250">
        <f>G21/G23</f>
        <v/>
      </c>
      <c r="I21" s="127" t="n"/>
      <c r="J21" s="32">
        <f>SUM(J20:J20)</f>
        <v/>
      </c>
    </row>
    <row r="22" ht="14.25" customFormat="1" customHeight="1" s="12">
      <c r="A22" s="247" t="n"/>
      <c r="B22" s="247" t="n"/>
      <c r="C22" s="246" t="inlineStr">
        <is>
          <t>Итого прочие машины и механизмы</t>
        </is>
      </c>
      <c r="D22" s="247" t="n"/>
      <c r="E22" s="248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7" t="n"/>
      <c r="B23" s="247" t="n"/>
      <c r="C23" s="236" t="inlineStr">
        <is>
          <t>Итого по разделу «Машины и механизмы»</t>
        </is>
      </c>
      <c r="D23" s="247" t="n"/>
      <c r="E23" s="248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7" t="n"/>
      <c r="B24" s="236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7" t="n"/>
      <c r="B25" s="246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7" t="n"/>
      <c r="C26" s="246" t="inlineStr">
        <is>
          <t>Итого основное оборудование</t>
        </is>
      </c>
      <c r="D26" s="247" t="n"/>
      <c r="E26" s="318" t="n"/>
      <c r="F26" s="249" t="n"/>
      <c r="G26" s="32" t="n">
        <v>0</v>
      </c>
      <c r="H26" s="128" t="n">
        <v>0</v>
      </c>
      <c r="I26" s="127" t="n"/>
      <c r="J26" s="32" t="n">
        <v>0</v>
      </c>
    </row>
    <row r="27">
      <c r="A27" s="247" t="n"/>
      <c r="B27" s="247" t="n"/>
      <c r="C27" s="246" t="inlineStr">
        <is>
          <t>Итого прочее оборудование</t>
        </is>
      </c>
      <c r="D27" s="247" t="n"/>
      <c r="E27" s="319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36" t="inlineStr">
        <is>
          <t>Итого по разделу «Оборудование»</t>
        </is>
      </c>
      <c r="D28" s="247" t="n"/>
      <c r="E28" s="248" t="n"/>
      <c r="F28" s="249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46" t="inlineStr">
        <is>
          <t>в том числе технологическое оборудование</t>
        </is>
      </c>
      <c r="D29" s="247" t="n"/>
      <c r="E29" s="318" t="n"/>
      <c r="F29" s="249" t="n"/>
      <c r="G29" s="32">
        <f>'Прил.6 Расчет ОБ'!G12</f>
        <v/>
      </c>
      <c r="H29" s="250" t="n"/>
      <c r="I29" s="127" t="n"/>
      <c r="J29" s="32">
        <f>J28</f>
        <v/>
      </c>
    </row>
    <row r="30" ht="14.25" customFormat="1" customHeight="1" s="12">
      <c r="A30" s="247" t="n"/>
      <c r="B30" s="236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2" t="n"/>
      <c r="B31" s="241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7" t="n">
        <v>4</v>
      </c>
      <c r="B32" s="188" t="inlineStr">
        <is>
          <t>БЦ.91.19</t>
        </is>
      </c>
      <c r="C32" s="246" t="inlineStr">
        <is>
          <t>Муфта концевая до 1 кВ сечением до 150мм2</t>
        </is>
      </c>
      <c r="D32" s="247" t="inlineStr">
        <is>
          <t>шт</t>
        </is>
      </c>
      <c r="E32" s="318" t="n">
        <v>10</v>
      </c>
      <c r="F32" s="249">
        <f>ROUND(I32/'Прил. 10'!$D$13,2)</f>
        <v/>
      </c>
      <c r="G32" s="32">
        <f>ROUND(E32*F32,2)</f>
        <v/>
      </c>
      <c r="H32" s="128">
        <f>G32/$G$38</f>
        <v/>
      </c>
      <c r="I32" s="249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8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7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7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7" t="n"/>
      <c r="B37" s="247" t="n"/>
      <c r="C37" s="246" t="inlineStr">
        <is>
          <t>Итого прочие материалы</t>
        </is>
      </c>
      <c r="D37" s="247" t="n"/>
      <c r="E37" s="318" t="n"/>
      <c r="F37" s="249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7" t="n"/>
      <c r="B38" s="247" t="n"/>
      <c r="C38" s="236" t="inlineStr">
        <is>
          <t>Итого по разделу «Материалы»</t>
        </is>
      </c>
      <c r="D38" s="247" t="n"/>
      <c r="E38" s="248" t="n"/>
      <c r="F38" s="249" t="n"/>
      <c r="G38" s="32">
        <f>G33+G37</f>
        <v/>
      </c>
      <c r="H38" s="250">
        <f>G38/$G$38</f>
        <v/>
      </c>
      <c r="I38" s="32" t="n"/>
      <c r="J38" s="32">
        <f>J33+J37</f>
        <v/>
      </c>
    </row>
    <row r="39" ht="14.25" customFormat="1" customHeight="1" s="12">
      <c r="A39" s="247" t="n"/>
      <c r="B39" s="247" t="n"/>
      <c r="C39" s="246" t="inlineStr">
        <is>
          <t>ИТОГО ПО РМ</t>
        </is>
      </c>
      <c r="D39" s="247" t="n"/>
      <c r="E39" s="248" t="n"/>
      <c r="F39" s="249" t="n"/>
      <c r="G39" s="32">
        <f>G15+G23+G38</f>
        <v/>
      </c>
      <c r="H39" s="250" t="n"/>
      <c r="I39" s="32" t="n"/>
      <c r="J39" s="32">
        <f>J15+J23+J38</f>
        <v/>
      </c>
    </row>
    <row r="40" ht="14.25" customFormat="1" customHeight="1" s="12">
      <c r="A40" s="247" t="n"/>
      <c r="B40" s="247" t="n"/>
      <c r="C40" s="246" t="inlineStr">
        <is>
          <t>Накладные расходы</t>
        </is>
      </c>
      <c r="D40" s="133">
        <f>ROUND(G40/(G$17+$G$15),2)</f>
        <v/>
      </c>
      <c r="E40" s="248" t="n"/>
      <c r="F40" s="249" t="n"/>
      <c r="G40" s="32" t="n">
        <v>210.32</v>
      </c>
      <c r="H40" s="250" t="n"/>
      <c r="I40" s="32" t="n"/>
      <c r="J40" s="32">
        <f>ROUND(D40*(J15+J17),2)</f>
        <v/>
      </c>
    </row>
    <row r="41" ht="14.25" customFormat="1" customHeight="1" s="12">
      <c r="A41" s="247" t="n"/>
      <c r="B41" s="247" t="n"/>
      <c r="C41" s="246" t="inlineStr">
        <is>
          <t>Сметная прибыль</t>
        </is>
      </c>
      <c r="D41" s="133">
        <f>ROUND(G41/(G$15+G$17),2)</f>
        <v/>
      </c>
      <c r="E41" s="248" t="n"/>
      <c r="F41" s="249" t="n"/>
      <c r="G41" s="32" t="n">
        <v>110.58</v>
      </c>
      <c r="H41" s="250" t="n"/>
      <c r="I41" s="32" t="n"/>
      <c r="J41" s="32">
        <f>ROUND(D41*(J15+J17),2)</f>
        <v/>
      </c>
    </row>
    <row r="42" ht="14.25" customFormat="1" customHeight="1" s="12">
      <c r="A42" s="247" t="n"/>
      <c r="B42" s="247" t="n"/>
      <c r="C42" s="246" t="inlineStr">
        <is>
          <t>Итого СМР (с НР и СП)</t>
        </is>
      </c>
      <c r="D42" s="247" t="n"/>
      <c r="E42" s="248" t="n"/>
      <c r="F42" s="249" t="n"/>
      <c r="G42" s="32">
        <f>G15+G23+G38+G40+G41</f>
        <v/>
      </c>
      <c r="H42" s="250" t="n"/>
      <c r="I42" s="32" t="n"/>
      <c r="J42" s="32">
        <f>J15+J23+J38+J40+J41</f>
        <v/>
      </c>
    </row>
    <row r="43" ht="14.25" customFormat="1" customHeight="1" s="12">
      <c r="A43" s="247" t="n"/>
      <c r="B43" s="247" t="n"/>
      <c r="C43" s="246" t="inlineStr">
        <is>
          <t>ВСЕГО СМР + ОБОРУДОВАНИЕ</t>
        </is>
      </c>
      <c r="D43" s="247" t="n"/>
      <c r="E43" s="248" t="n"/>
      <c r="F43" s="249" t="n"/>
      <c r="G43" s="32">
        <f>G42+G28</f>
        <v/>
      </c>
      <c r="H43" s="250" t="n"/>
      <c r="I43" s="32" t="n"/>
      <c r="J43" s="32">
        <f>J42+J28</f>
        <v/>
      </c>
    </row>
    <row r="44" ht="34.5" customFormat="1" customHeight="1" s="12">
      <c r="A44" s="247" t="n"/>
      <c r="B44" s="247" t="n"/>
      <c r="C44" s="246" t="inlineStr">
        <is>
          <t>ИТОГО ПОКАЗАТЕЛЬ НА ЕД. ИЗМ.</t>
        </is>
      </c>
      <c r="D44" s="247" t="inlineStr">
        <is>
          <t>1 ед</t>
        </is>
      </c>
      <c r="E44" s="318" t="n">
        <v>1</v>
      </c>
      <c r="F44" s="249" t="n"/>
      <c r="G44" s="32">
        <f>G43/E44</f>
        <v/>
      </c>
      <c r="H44" s="250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150мм2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К3-08-3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2025-01-24T12:07:56Z</dcterms:modified>
  <cp:lastModifiedBy>112</cp:lastModifiedBy>
</cp:coreProperties>
</file>