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6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0" fontId="1" fillId="0" borderId="4" applyAlignment="1" pivotButton="0" quotePrefix="0" xfId="0">
      <alignment horizontal="right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5" t="inlineStr">
        <is>
          <t>Приложение № 1</t>
        </is>
      </c>
    </row>
    <row r="4">
      <c r="B4" s="226" t="inlineStr">
        <is>
          <t>Сравнительная таблица отбора объекта-представителя</t>
        </is>
      </c>
    </row>
    <row r="5" ht="84" customHeight="1">
      <c r="B5" s="2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7" t="n"/>
      <c r="C6" s="167" t="n"/>
      <c r="D6" s="167" t="n"/>
    </row>
    <row r="7" ht="28.9" customHeight="1">
      <c r="B7" s="227" t="inlineStr">
        <is>
          <t>Наименование разрабатываемого показателя УНЦ - Муфта соединительная до 1 кВ сечением до 185мм2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0">
        <f>D22</f>
        <v/>
      </c>
    </row>
    <row r="9" ht="15.75" customHeight="1">
      <c r="B9" s="227" t="inlineStr">
        <is>
          <t>Единица измерения  — 1 ед</t>
        </is>
      </c>
    </row>
    <row r="10">
      <c r="B10" s="227" t="n"/>
    </row>
    <row r="11">
      <c r="B11" s="230" t="inlineStr">
        <is>
          <t>№ п/п</t>
        </is>
      </c>
      <c r="C11" s="230" t="inlineStr">
        <is>
          <t>Параметр</t>
        </is>
      </c>
      <c r="D11" s="230" t="inlineStr">
        <is>
          <t xml:space="preserve">Объект-представитель </t>
        </is>
      </c>
      <c r="E11" s="152" t="n"/>
    </row>
    <row r="12" ht="96.75" customHeight="1">
      <c r="B12" s="230" t="n">
        <v>1</v>
      </c>
      <c r="C12" s="147" t="inlineStr">
        <is>
          <t>Наименование объекта-представителя</t>
        </is>
      </c>
      <c r="D12" s="230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0" t="n">
        <v>2</v>
      </c>
      <c r="C13" s="147" t="inlineStr">
        <is>
          <t>Наименование субъекта Российской Федерации</t>
        </is>
      </c>
      <c r="D13" s="230" t="inlineStr">
        <is>
          <t>Калининградская область</t>
        </is>
      </c>
    </row>
    <row r="14">
      <c r="B14" s="230" t="n">
        <v>3</v>
      </c>
      <c r="C14" s="147" t="inlineStr">
        <is>
          <t>Климатический район и подрайон</t>
        </is>
      </c>
      <c r="D14" s="230" t="inlineStr">
        <is>
          <t>IIБ</t>
        </is>
      </c>
    </row>
    <row r="15">
      <c r="B15" s="230" t="n">
        <v>4</v>
      </c>
      <c r="C15" s="147" t="inlineStr">
        <is>
          <t>Мощность объекта</t>
        </is>
      </c>
      <c r="D15" s="230" t="n">
        <v>1</v>
      </c>
    </row>
    <row r="16" ht="63" customHeight="1">
      <c r="B16" s="230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соединительная до 1 кВ сечением до 185мм2</t>
        </is>
      </c>
    </row>
    <row r="17" ht="63" customHeight="1">
      <c r="B17" s="230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1">
        <f>D18+D19+D20+D21</f>
        <v/>
      </c>
      <c r="E17" s="166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1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0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0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1">
        <f>D18*0.025+(D18*0.025+D18)*0.021</f>
        <v/>
      </c>
    </row>
    <row r="22">
      <c r="B22" s="230" t="n">
        <v>7</v>
      </c>
      <c r="C22" s="150" t="inlineStr">
        <is>
          <t>Сопоставимый уровень цен</t>
        </is>
      </c>
      <c r="D22" s="192" t="inlineStr">
        <is>
          <t>1 кв. 2018 г.</t>
        </is>
      </c>
      <c r="E22" s="148" t="n"/>
    </row>
    <row r="23" ht="78.75" customHeight="1">
      <c r="B23" s="230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1">
        <f>D17</f>
        <v/>
      </c>
      <c r="E23" s="166" t="n"/>
    </row>
    <row r="24" ht="31.5" customHeight="1">
      <c r="B24" s="230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1">
        <f>D23</f>
        <v/>
      </c>
      <c r="E24" s="148" t="n"/>
    </row>
    <row r="25">
      <c r="B25" s="230" t="n">
        <v>10</v>
      </c>
      <c r="C25" s="147" t="inlineStr">
        <is>
          <t>Примечание</t>
        </is>
      </c>
      <c r="D25" s="230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5" t="inlineStr">
        <is>
          <t>Приложение № 2</t>
        </is>
      </c>
      <c r="K3" s="144" t="n"/>
    </row>
    <row r="4">
      <c r="B4" s="226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7">
        <f>'Прил.1 Сравнит табл'!B7:D7</f>
        <v/>
      </c>
    </row>
    <row r="7">
      <c r="B7" s="227">
        <f>'Прил.1 Сравнит табл'!B9:D9</f>
        <v/>
      </c>
    </row>
    <row r="8" ht="18.75" customHeight="1">
      <c r="B8" s="118" t="n"/>
    </row>
    <row r="9" ht="15.75" customHeight="1">
      <c r="B9" s="230" t="inlineStr">
        <is>
          <t>№ п/п</t>
        </is>
      </c>
      <c r="C9" s="23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0" t="inlineStr">
        <is>
          <t>Объект-представитель 1</t>
        </is>
      </c>
      <c r="E9" s="308" t="n"/>
      <c r="F9" s="308" t="n"/>
      <c r="G9" s="308" t="n"/>
      <c r="H9" s="308" t="n"/>
      <c r="I9" s="308" t="n"/>
      <c r="J9" s="309" t="n"/>
    </row>
    <row r="10" ht="15.75" customHeight="1">
      <c r="B10" s="310" t="n"/>
      <c r="C10" s="310" t="n"/>
      <c r="D10" s="230" t="inlineStr">
        <is>
          <t>Номер сметы</t>
        </is>
      </c>
      <c r="E10" s="230" t="inlineStr">
        <is>
          <t>Наименование сметы</t>
        </is>
      </c>
      <c r="F10" s="230" t="inlineStr">
        <is>
          <t>Сметная стоимость в уровне цен 1 кв. 2018 г., тыс. руб.</t>
        </is>
      </c>
      <c r="G10" s="308" t="n"/>
      <c r="H10" s="308" t="n"/>
      <c r="I10" s="308" t="n"/>
      <c r="J10" s="309" t="n"/>
    </row>
    <row r="11" ht="31.5" customHeight="1">
      <c r="B11" s="311" t="n"/>
      <c r="C11" s="311" t="n"/>
      <c r="D11" s="311" t="n"/>
      <c r="E11" s="311" t="n"/>
      <c r="F11" s="230" t="inlineStr">
        <is>
          <t>Строительные работы</t>
        </is>
      </c>
      <c r="G11" s="230" t="inlineStr">
        <is>
          <t>Монтажные работы</t>
        </is>
      </c>
      <c r="H11" s="230" t="inlineStr">
        <is>
          <t>Оборудование</t>
        </is>
      </c>
      <c r="I11" s="230" t="inlineStr">
        <is>
          <t>Прочее</t>
        </is>
      </c>
      <c r="J11" s="230" t="inlineStr">
        <is>
          <t>Всего</t>
        </is>
      </c>
    </row>
    <row r="12" ht="31.5" customHeight="1">
      <c r="B12" s="193" t="n">
        <v>1</v>
      </c>
      <c r="C12" s="160" t="inlineStr">
        <is>
          <t>Муфта соединительная до 1 кВ сечением до 185мм2</t>
        </is>
      </c>
      <c r="D12" s="194" t="inlineStr">
        <is>
          <t>02-45-02</t>
        </is>
      </c>
      <c r="E12" s="147" t="inlineStr">
        <is>
          <t>ЛЭП 0,4/0,23 кВ, ТП 264</t>
        </is>
      </c>
      <c r="F12" s="195" t="n"/>
      <c r="G12" s="195" t="n">
        <v>31.22</v>
      </c>
      <c r="H12" s="195" t="n"/>
      <c r="I12" s="195" t="n"/>
      <c r="J12" s="196">
        <f>SUM(F12:I12)</f>
        <v/>
      </c>
    </row>
    <row r="13" ht="15" customHeight="1">
      <c r="B13" s="229" t="inlineStr">
        <is>
          <t>Всего по объекту:</t>
        </is>
      </c>
      <c r="C13" s="308" t="n"/>
      <c r="D13" s="308" t="n"/>
      <c r="E13" s="309" t="n"/>
      <c r="F13" s="197">
        <f>SUM(F12:F12)</f>
        <v/>
      </c>
      <c r="G13" s="197">
        <f>SUM(G12:G12)</f>
        <v/>
      </c>
      <c r="H13" s="197">
        <f>SUM(H12:H12)</f>
        <v/>
      </c>
      <c r="I13" s="197" t="n"/>
      <c r="J13" s="197">
        <f>SUM(F13:I13)</f>
        <v/>
      </c>
      <c r="K13" s="198" t="n"/>
    </row>
    <row r="14" ht="15.75" customHeight="1">
      <c r="B14" s="229" t="inlineStr">
        <is>
          <t>Всего по объекту в сопоставимом уровне цен 1 кв. 2018 г. :</t>
        </is>
      </c>
      <c r="C14" s="308" t="n"/>
      <c r="D14" s="308" t="n"/>
      <c r="E14" s="309" t="n"/>
      <c r="F14" s="197">
        <f>F13</f>
        <v/>
      </c>
      <c r="G14" s="197">
        <f>G13</f>
        <v/>
      </c>
      <c r="H14" s="197">
        <f>H13</f>
        <v/>
      </c>
      <c r="I14" s="197">
        <f>'Прил.1 Сравнит табл'!D21</f>
        <v/>
      </c>
      <c r="J14" s="197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31"/>
  <sheetViews>
    <sheetView tabSelected="1" view="pageBreakPreview" topLeftCell="A9" workbookViewId="0">
      <selection activeCell="H29" sqref="H29:H32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5" t="inlineStr">
        <is>
          <t xml:space="preserve">Приложение № 3 </t>
        </is>
      </c>
    </row>
    <row r="3">
      <c r="A3" s="226" t="inlineStr">
        <is>
          <t>Объектная ресурсная ведомость</t>
        </is>
      </c>
    </row>
    <row r="4" ht="18.75" customHeight="1">
      <c r="A4" s="176" t="n"/>
      <c r="B4" s="176" t="n"/>
      <c r="C4" s="23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7" t="n"/>
    </row>
    <row r="6">
      <c r="A6" s="235" t="inlineStr">
        <is>
          <t>Наименование разрабатываемого показателя УНЦ - Муфта соединительная до 1 кВ сечением до 185мм2</t>
        </is>
      </c>
    </row>
    <row r="7">
      <c r="A7" s="235" t="n"/>
      <c r="B7" s="235" t="n"/>
      <c r="C7" s="235" t="n"/>
      <c r="D7" s="235" t="n"/>
      <c r="E7" s="235" t="n"/>
      <c r="F7" s="235" t="n"/>
      <c r="G7" s="235" t="n"/>
      <c r="H7" s="235" t="n"/>
    </row>
    <row r="8" ht="38.25" customHeight="1">
      <c r="A8" s="230" t="inlineStr">
        <is>
          <t>п/п</t>
        </is>
      </c>
      <c r="B8" s="230" t="inlineStr">
        <is>
          <t>№ЛСР</t>
        </is>
      </c>
      <c r="C8" s="230" t="inlineStr">
        <is>
          <t>Код ресурса</t>
        </is>
      </c>
      <c r="D8" s="230" t="inlineStr">
        <is>
          <t>Наименование ресурса</t>
        </is>
      </c>
      <c r="E8" s="230" t="inlineStr">
        <is>
          <t>Ед. изм.</t>
        </is>
      </c>
      <c r="F8" s="230" t="inlineStr">
        <is>
          <t>Кол-во единиц по данным объекта-представителя</t>
        </is>
      </c>
      <c r="G8" s="230" t="inlineStr">
        <is>
          <t>Сметная стоимость в ценах на 01.01.2000 (руб.)</t>
        </is>
      </c>
      <c r="H8" s="309" t="n"/>
    </row>
    <row r="9" ht="40.5" customHeight="1">
      <c r="A9" s="311" t="n"/>
      <c r="B9" s="311" t="n"/>
      <c r="C9" s="311" t="n"/>
      <c r="D9" s="311" t="n"/>
      <c r="E9" s="311" t="n"/>
      <c r="F9" s="311" t="n"/>
      <c r="G9" s="230" t="inlineStr">
        <is>
          <t>на ед.изм.</t>
        </is>
      </c>
      <c r="H9" s="230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2" t="inlineStr">
        <is>
          <t>Затраты труда рабочих</t>
        </is>
      </c>
      <c r="B11" s="308" t="n"/>
      <c r="C11" s="308" t="n"/>
      <c r="D11" s="308" t="n"/>
      <c r="E11" s="309" t="n"/>
      <c r="F11" s="312">
        <f>SUM(F12:F12)</f>
        <v/>
      </c>
      <c r="G11" s="10" t="n"/>
      <c r="H11" s="312">
        <f>SUM(H12:H12)</f>
        <v/>
      </c>
    </row>
    <row r="12">
      <c r="A12" s="262" t="n">
        <v>1</v>
      </c>
      <c r="B12" s="159" t="n"/>
      <c r="C12" s="135" t="inlineStr">
        <is>
          <t>1-3-8</t>
        </is>
      </c>
      <c r="D12" s="170" t="inlineStr">
        <is>
          <t>Затраты труда рабочих (средний разряд работы 3,8)</t>
        </is>
      </c>
      <c r="E12" s="262" t="inlineStr">
        <is>
          <t>чел.-ч</t>
        </is>
      </c>
      <c r="F12" s="241" t="n">
        <v>27.12</v>
      </c>
      <c r="G12" s="313" t="n">
        <v>9.4</v>
      </c>
      <c r="H12" s="168">
        <f>ROUND(F12*G12,2)</f>
        <v/>
      </c>
    </row>
    <row r="13">
      <c r="A13" s="231" t="inlineStr">
        <is>
          <t>Затраты труда машинистов</t>
        </is>
      </c>
      <c r="B13" s="308" t="n"/>
      <c r="C13" s="308" t="n"/>
      <c r="D13" s="308" t="n"/>
      <c r="E13" s="309" t="n"/>
      <c r="F13" s="232" t="n"/>
      <c r="G13" s="157" t="n"/>
      <c r="H13" s="312">
        <f>H14</f>
        <v/>
      </c>
    </row>
    <row r="14">
      <c r="A14" s="262" t="n">
        <v>2</v>
      </c>
      <c r="B14" s="233" t="n"/>
      <c r="C14" s="171" t="n">
        <v>2</v>
      </c>
      <c r="D14" s="170" t="inlineStr">
        <is>
          <t>Затраты труда машинистов(справочно)</t>
        </is>
      </c>
      <c r="E14" s="262" t="inlineStr">
        <is>
          <t>чел.-ч</t>
        </is>
      </c>
      <c r="F14" s="262" t="n">
        <v>0.06</v>
      </c>
      <c r="G14" s="168" t="n"/>
      <c r="H14" s="178" t="n">
        <v>0.78</v>
      </c>
    </row>
    <row r="15" customFormat="1" s="156">
      <c r="A15" s="232" t="inlineStr">
        <is>
          <t>Машины и механизмы</t>
        </is>
      </c>
      <c r="B15" s="308" t="n"/>
      <c r="C15" s="308" t="n"/>
      <c r="D15" s="308" t="n"/>
      <c r="E15" s="309" t="n"/>
      <c r="F15" s="232" t="n"/>
      <c r="G15" s="157" t="n"/>
      <c r="H15" s="312">
        <f>SUM(H16:H17)</f>
        <v/>
      </c>
    </row>
    <row r="16">
      <c r="A16" s="262" t="n">
        <v>3</v>
      </c>
      <c r="B16" s="233" t="n"/>
      <c r="C16" s="135" t="inlineStr">
        <is>
          <t>91.05.05-015</t>
        </is>
      </c>
      <c r="D16" s="249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135" t="n">
        <v>0.03</v>
      </c>
      <c r="G16" s="251" t="n">
        <v>115.4</v>
      </c>
      <c r="H16" s="168">
        <f>ROUND(F16*G16,2)</f>
        <v/>
      </c>
      <c r="I16" s="174" t="n"/>
    </row>
    <row r="17">
      <c r="A17" s="262" t="n">
        <v>4</v>
      </c>
      <c r="B17" s="233" t="n"/>
      <c r="C17" s="135" t="inlineStr">
        <is>
          <t>91.14.02-001</t>
        </is>
      </c>
      <c r="D17" s="249" t="inlineStr">
        <is>
          <t>Автомобили бортовые, грузоподъемность: до 5 т</t>
        </is>
      </c>
      <c r="E17" s="241" t="inlineStr">
        <is>
          <t>маш.час</t>
        </is>
      </c>
      <c r="F17" s="135" t="n">
        <v>0.03</v>
      </c>
      <c r="G17" s="251" t="n">
        <v>65.70999999999999</v>
      </c>
      <c r="H17" s="168">
        <f>ROUND(F17*G17,2)</f>
        <v/>
      </c>
      <c r="I17" s="174" t="n"/>
    </row>
    <row r="18">
      <c r="A18" s="232" t="inlineStr">
        <is>
          <t>Материалы</t>
        </is>
      </c>
      <c r="B18" s="308" t="n"/>
      <c r="C18" s="308" t="n"/>
      <c r="D18" s="308" t="n"/>
      <c r="E18" s="309" t="n"/>
      <c r="F18" s="232" t="n"/>
      <c r="G18" s="157" t="n"/>
      <c r="H18" s="312">
        <f>SUM(H19:H23)</f>
        <v/>
      </c>
    </row>
    <row r="19">
      <c r="A19" s="184" t="n">
        <v>5</v>
      </c>
      <c r="B19" s="184" t="n"/>
      <c r="C19" s="262" t="inlineStr">
        <is>
          <t>Прайс из СД ОП</t>
        </is>
      </c>
      <c r="D19" s="183" t="inlineStr">
        <is>
          <t>Муфта соединительная до 1 кВ сечением до 185мм2</t>
        </is>
      </c>
      <c r="E19" s="262" t="inlineStr">
        <is>
          <t>шт</t>
        </is>
      </c>
      <c r="F19" s="262" t="n">
        <v>8</v>
      </c>
      <c r="G19" s="183" t="n">
        <v>381.07</v>
      </c>
      <c r="H19" s="168" t="n">
        <v>3048.56</v>
      </c>
    </row>
    <row r="20">
      <c r="A20" s="172" t="n">
        <v>6</v>
      </c>
      <c r="B20" s="233" t="n"/>
      <c r="C20" s="135" t="inlineStr">
        <is>
          <t>20.2.01.05-0013</t>
        </is>
      </c>
      <c r="D20" s="249" t="inlineStr">
        <is>
          <t>Гильза кабельная: медная ГМ 185</t>
        </is>
      </c>
      <c r="E20" s="241" t="inlineStr">
        <is>
          <t>100 шт</t>
        </is>
      </c>
      <c r="F20" s="135" t="n">
        <v>0.093</v>
      </c>
      <c r="G20" s="251" t="n">
        <v>1929</v>
      </c>
      <c r="H20" s="168" t="n">
        <v>179.4</v>
      </c>
      <c r="I20" s="165" t="n"/>
    </row>
    <row r="21">
      <c r="A21" s="184" t="n">
        <v>7</v>
      </c>
      <c r="B21" s="233" t="n"/>
      <c r="C21" s="135" t="inlineStr">
        <is>
          <t>01.3.01.01-0001</t>
        </is>
      </c>
      <c r="D21" s="249" t="inlineStr">
        <is>
          <t>Бензин авиационный Б-70</t>
        </is>
      </c>
      <c r="E21" s="241" t="inlineStr">
        <is>
          <t>т</t>
        </is>
      </c>
      <c r="F21" s="135" t="n">
        <v>0.0024</v>
      </c>
      <c r="G21" s="251" t="n">
        <v>4488.4</v>
      </c>
      <c r="H21" s="168" t="n">
        <v>10.77</v>
      </c>
      <c r="I21" s="165" t="n"/>
    </row>
    <row r="22">
      <c r="A22" s="172" t="n">
        <v>8</v>
      </c>
      <c r="B22" s="233" t="n"/>
      <c r="C22" s="135" t="inlineStr">
        <is>
          <t>01.7.06.07-0002</t>
        </is>
      </c>
      <c r="D22" s="249" t="inlineStr">
        <is>
          <t>Лента монтажная, тип ЛМ-5</t>
        </is>
      </c>
      <c r="E22" s="241" t="inlineStr">
        <is>
          <t>10 м</t>
        </is>
      </c>
      <c r="F22" s="241" t="n">
        <v>0.07199999999999999</v>
      </c>
      <c r="G22" s="251" t="n">
        <v>6.9</v>
      </c>
      <c r="H22" s="168" t="n">
        <v>0.5</v>
      </c>
      <c r="I22" s="165" t="n"/>
    </row>
    <row r="23">
      <c r="A23" s="184" t="n">
        <v>9</v>
      </c>
      <c r="B23" s="233" t="n"/>
      <c r="C23" s="135" t="inlineStr">
        <is>
          <t>01.3.01.05-0009</t>
        </is>
      </c>
      <c r="D23" s="249" t="inlineStr">
        <is>
          <t>Парафины нефтяные твердые марки Т-1</t>
        </is>
      </c>
      <c r="E23" s="241" t="inlineStr">
        <is>
          <t>т</t>
        </is>
      </c>
      <c r="F23" s="241" t="n">
        <v>6e-05</v>
      </c>
      <c r="G23" s="251" t="n">
        <v>8105.71</v>
      </c>
      <c r="H23" s="168" t="n">
        <v>0.49</v>
      </c>
      <c r="I23" s="165" t="n"/>
    </row>
    <row r="26">
      <c r="B26" s="143" t="inlineStr">
        <is>
          <t>Составил ______________________     А.Р. Маркова</t>
        </is>
      </c>
    </row>
    <row r="27">
      <c r="B27" s="144" t="inlineStr">
        <is>
          <t xml:space="preserve">                         (подпись, инициалы, фамилия)</t>
        </is>
      </c>
    </row>
    <row r="29">
      <c r="B29" s="143" t="inlineStr">
        <is>
          <t>Проверил ______________________        А.В. Костянецкая</t>
        </is>
      </c>
    </row>
    <row r="30">
      <c r="B30" s="144" t="inlineStr">
        <is>
          <t xml:space="preserve">                        (подпись, инициалы, фамилия)</t>
        </is>
      </c>
    </row>
    <row r="31">
      <c r="H31" s="314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7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5" t="inlineStr">
        <is>
          <t>Ресурсная модель</t>
        </is>
      </c>
    </row>
    <row r="6">
      <c r="B6" s="164" t="n"/>
      <c r="C6" s="4" t="n"/>
      <c r="D6" s="4" t="n"/>
      <c r="E6" s="4" t="n"/>
    </row>
    <row r="7" ht="25.5" customHeight="1">
      <c r="B7" s="224" t="inlineStr">
        <is>
          <t>Наименование разрабатываемого показателя УНЦ — Муфта соединительная до 1 кВ сечением до 185мм2</t>
        </is>
      </c>
    </row>
    <row r="8">
      <c r="B8" s="237" t="inlineStr">
        <is>
          <t>Единица измерения  — 1 ед</t>
        </is>
      </c>
    </row>
    <row r="9">
      <c r="B9" s="164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ОБ'!J39</f>
        <v/>
      </c>
      <c r="D17" s="27">
        <f>C17/$C$24</f>
        <v/>
      </c>
      <c r="E17" s="27">
        <f>C17/$C$40</f>
        <v/>
      </c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ОБ'!E46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7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2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3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5" t="inlineStr">
        <is>
          <t>Расчет стоимости СМР и оборудования</t>
        </is>
      </c>
    </row>
    <row r="5" ht="12.75" customFormat="1" customHeight="1" s="4">
      <c r="A5" s="215" t="n"/>
      <c r="B5" s="215" t="n"/>
      <c r="C5" s="265" t="n"/>
      <c r="D5" s="215" t="n"/>
      <c r="E5" s="215" t="n"/>
      <c r="F5" s="215" t="n"/>
      <c r="G5" s="215" t="n"/>
      <c r="H5" s="215" t="n"/>
      <c r="I5" s="215" t="n"/>
      <c r="J5" s="215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4" t="inlineStr">
        <is>
          <t>Муфта соединительная до 1 кВ сечением до 185мм2</t>
        </is>
      </c>
    </row>
    <row r="7" ht="12.75" customFormat="1" customHeight="1" s="4">
      <c r="A7" s="218" t="inlineStr">
        <is>
          <t>Единица измерения  — 1 ед</t>
        </is>
      </c>
      <c r="I7" s="224" t="n"/>
      <c r="J7" s="224" t="n"/>
    </row>
    <row r="8" ht="13.5" customFormat="1" customHeight="1" s="4">
      <c r="A8" s="218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9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9" t="n"/>
      <c r="M10" s="12" t="n"/>
      <c r="N10" s="12" t="n"/>
    </row>
    <row r="11" ht="28.5" customHeight="1">
      <c r="A11" s="311" t="n"/>
      <c r="B11" s="311" t="n"/>
      <c r="C11" s="311" t="n"/>
      <c r="D11" s="311" t="n"/>
      <c r="E11" s="311" t="n"/>
      <c r="F11" s="241" t="inlineStr">
        <is>
          <t>на ед. изм.</t>
        </is>
      </c>
      <c r="G11" s="241" t="inlineStr">
        <is>
          <t>общая</t>
        </is>
      </c>
      <c r="H11" s="311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42" t="n">
        <v>9</v>
      </c>
      <c r="J12" s="242" t="n">
        <v>10</v>
      </c>
      <c r="M12" s="12" t="n"/>
      <c r="N12" s="12" t="n"/>
    </row>
    <row r="13">
      <c r="A13" s="241" t="n"/>
      <c r="B13" s="231" t="inlineStr">
        <is>
          <t>Затраты труда рабочих-строителей</t>
        </is>
      </c>
      <c r="C13" s="308" t="n"/>
      <c r="D13" s="308" t="n"/>
      <c r="E13" s="308" t="n"/>
      <c r="F13" s="308" t="n"/>
      <c r="G13" s="308" t="n"/>
      <c r="H13" s="309" t="n"/>
      <c r="I13" s="125" t="n"/>
      <c r="J13" s="125" t="n"/>
    </row>
    <row r="14" ht="25.5" customHeight="1">
      <c r="A14" s="241" t="n">
        <v>1</v>
      </c>
      <c r="B14" s="135" t="inlineStr">
        <is>
          <t>1-3-8</t>
        </is>
      </c>
      <c r="C14" s="249" t="inlineStr">
        <is>
          <t>Затраты труда рабочих-строителей среднего разряда (3,8)</t>
        </is>
      </c>
      <c r="D14" s="241" t="inlineStr">
        <is>
          <t>чел.-ч.</t>
        </is>
      </c>
      <c r="E14" s="315" t="n">
        <v>27.12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1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1" t="n"/>
      <c r="B16" s="249" t="inlineStr">
        <is>
          <t>Затраты труда машинистов</t>
        </is>
      </c>
      <c r="C16" s="308" t="n"/>
      <c r="D16" s="308" t="n"/>
      <c r="E16" s="308" t="n"/>
      <c r="F16" s="308" t="n"/>
      <c r="G16" s="308" t="n"/>
      <c r="H16" s="309" t="n"/>
      <c r="I16" s="125" t="n"/>
      <c r="J16" s="125" t="n"/>
    </row>
    <row r="17" ht="14.25" customFormat="1" customHeight="1" s="12">
      <c r="A17" s="241" t="n">
        <v>2</v>
      </c>
      <c r="B17" s="241" t="n">
        <v>2</v>
      </c>
      <c r="C17" s="249" t="inlineStr">
        <is>
          <t>Затраты труда машинистов</t>
        </is>
      </c>
      <c r="D17" s="241" t="inlineStr">
        <is>
          <t>чел.-ч.</t>
        </is>
      </c>
      <c r="E17" s="316" t="n">
        <v>0.06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1" t="inlineStr">
        <is>
          <t>Машины и механизмы</t>
        </is>
      </c>
      <c r="C18" s="308" t="n"/>
      <c r="D18" s="308" t="n"/>
      <c r="E18" s="308" t="n"/>
      <c r="F18" s="308" t="n"/>
      <c r="G18" s="308" t="n"/>
      <c r="H18" s="309" t="n"/>
      <c r="I18" s="125" t="n"/>
      <c r="J18" s="125" t="n"/>
    </row>
    <row r="19" ht="14.25" customFormat="1" customHeight="1" s="12">
      <c r="A19" s="241" t="n"/>
      <c r="B19" s="249" t="inlineStr">
        <is>
          <t>Основные машины и механизмы</t>
        </is>
      </c>
      <c r="C19" s="308" t="n"/>
      <c r="D19" s="308" t="n"/>
      <c r="E19" s="308" t="n"/>
      <c r="F19" s="308" t="n"/>
      <c r="G19" s="308" t="n"/>
      <c r="H19" s="309" t="n"/>
      <c r="I19" s="125" t="n"/>
      <c r="J19" s="125" t="n"/>
    </row>
    <row r="20" ht="25.5" customFormat="1" customHeight="1" s="12">
      <c r="A20" s="241" t="n">
        <v>3</v>
      </c>
      <c r="B20" s="135" t="inlineStr">
        <is>
          <t>91.05.05-015</t>
        </is>
      </c>
      <c r="C20" s="249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7" t="n">
        <v>0.03</v>
      </c>
      <c r="F20" s="251" t="n">
        <v>115.4</v>
      </c>
      <c r="G20" s="32">
        <f>ROUND(E20*F20,2)</f>
        <v/>
      </c>
      <c r="H20" s="128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5" t="inlineStr">
        <is>
          <t>91.14.02-001</t>
        </is>
      </c>
      <c r="C21" s="249" t="inlineStr">
        <is>
          <t>Автомобили бортовые, грузоподъемность: до 5 т</t>
        </is>
      </c>
      <c r="D21" s="241" t="inlineStr">
        <is>
          <t>маш.час</t>
        </is>
      </c>
      <c r="E21" s="317" t="n">
        <v>0.03</v>
      </c>
      <c r="F21" s="251" t="n">
        <v>65.70999999999999</v>
      </c>
      <c r="G21" s="32">
        <f>ROUND(E21*F21,2)</f>
        <v/>
      </c>
      <c r="H21" s="128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/>
      <c r="B22" s="241" t="n"/>
      <c r="C22" s="249" t="inlineStr">
        <is>
          <t>Итого основные машины и механизмы</t>
        </is>
      </c>
      <c r="D22" s="241" t="n"/>
      <c r="E22" s="315" t="n"/>
      <c r="F22" s="32" t="n"/>
      <c r="G22" s="32">
        <f>SUM(G20:G21)</f>
        <v/>
      </c>
      <c r="H22" s="252">
        <f>G22/G24</f>
        <v/>
      </c>
      <c r="I22" s="127" t="n"/>
      <c r="J22" s="32">
        <f>SUM(J20:J21)</f>
        <v/>
      </c>
    </row>
    <row r="23" ht="14.25" customFormat="1" customHeight="1" s="12">
      <c r="A23" s="241" t="n"/>
      <c r="B23" s="241" t="n"/>
      <c r="C23" s="249" t="inlineStr">
        <is>
          <t>Итого прочие машины и механизмы</t>
        </is>
      </c>
      <c r="D23" s="241" t="n"/>
      <c r="E23" s="250" t="n"/>
      <c r="F23" s="32" t="n"/>
      <c r="G23" s="127" t="n">
        <v>0</v>
      </c>
      <c r="H23" s="128">
        <f>G23/G24</f>
        <v/>
      </c>
      <c r="I23" s="32" t="n"/>
      <c r="J23" s="32" t="n">
        <v>0</v>
      </c>
    </row>
    <row r="24" ht="25.5" customFormat="1" customHeight="1" s="12">
      <c r="A24" s="241" t="n"/>
      <c r="B24" s="241" t="n"/>
      <c r="C24" s="231" t="inlineStr">
        <is>
          <t>Итого по разделу «Машины и механизмы»</t>
        </is>
      </c>
      <c r="D24" s="241" t="n"/>
      <c r="E24" s="250" t="n"/>
      <c r="F24" s="32" t="n"/>
      <c r="G24" s="32">
        <f>G23+G22</f>
        <v/>
      </c>
      <c r="H24" s="129" t="n">
        <v>1</v>
      </c>
      <c r="I24" s="130" t="n"/>
      <c r="J24" s="131">
        <f>J23+J22</f>
        <v/>
      </c>
    </row>
    <row r="25" ht="14.25" customFormat="1" customHeight="1" s="12">
      <c r="A25" s="241" t="n"/>
      <c r="B25" s="231" t="inlineStr">
        <is>
          <t>Оборудование</t>
        </is>
      </c>
      <c r="C25" s="308" t="n"/>
      <c r="D25" s="308" t="n"/>
      <c r="E25" s="308" t="n"/>
      <c r="F25" s="308" t="n"/>
      <c r="G25" s="308" t="n"/>
      <c r="H25" s="309" t="n"/>
      <c r="I25" s="125" t="n"/>
      <c r="J25" s="125" t="n"/>
    </row>
    <row r="26">
      <c r="A26" s="241" t="n"/>
      <c r="B26" s="249" t="inlineStr">
        <is>
          <t>Основное оборудование</t>
        </is>
      </c>
      <c r="C26" s="308" t="n"/>
      <c r="D26" s="308" t="n"/>
      <c r="E26" s="308" t="n"/>
      <c r="F26" s="308" t="n"/>
      <c r="G26" s="308" t="n"/>
      <c r="H26" s="309" t="n"/>
      <c r="I26" s="125" t="n"/>
      <c r="J26" s="125" t="n"/>
    </row>
    <row r="27">
      <c r="A27" s="241" t="n"/>
      <c r="B27" s="241" t="n"/>
      <c r="C27" s="249" t="inlineStr">
        <is>
          <t>Итого основное оборудование</t>
        </is>
      </c>
      <c r="D27" s="241" t="n"/>
      <c r="E27" s="317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1" t="n"/>
      <c r="B28" s="241" t="n"/>
      <c r="C28" s="249" t="inlineStr">
        <is>
          <t>Итого прочее оборудование</t>
        </is>
      </c>
      <c r="D28" s="241" t="n"/>
      <c r="E28" s="315" t="n"/>
      <c r="F28" s="251" t="n"/>
      <c r="G28" s="32" t="n">
        <v>0</v>
      </c>
      <c r="H28" s="128" t="n">
        <v>0</v>
      </c>
      <c r="I28" s="127" t="n"/>
      <c r="J28" s="32" t="n">
        <v>0</v>
      </c>
    </row>
    <row r="29">
      <c r="A29" s="241" t="n"/>
      <c r="B29" s="241" t="n"/>
      <c r="C29" s="231" t="inlineStr">
        <is>
          <t>Итого по разделу «Оборудование»</t>
        </is>
      </c>
      <c r="D29" s="241" t="n"/>
      <c r="E29" s="250" t="n"/>
      <c r="F29" s="251" t="n"/>
      <c r="G29" s="32">
        <f>G27+G28</f>
        <v/>
      </c>
      <c r="H29" s="128" t="n">
        <v>0</v>
      </c>
      <c r="I29" s="127" t="n"/>
      <c r="J29" s="32" t="n">
        <v>0</v>
      </c>
    </row>
    <row r="30" ht="25.5" customHeight="1">
      <c r="A30" s="241" t="n"/>
      <c r="B30" s="241" t="n"/>
      <c r="C30" s="249" t="inlineStr">
        <is>
          <t>в том числе технологическое оборудование</t>
        </is>
      </c>
      <c r="D30" s="241" t="n"/>
      <c r="E30" s="317" t="n"/>
      <c r="F30" s="251" t="n"/>
      <c r="G30" s="32">
        <f>'Прил.6 Расчет ОБ'!G12</f>
        <v/>
      </c>
      <c r="H30" s="252" t="n"/>
      <c r="I30" s="127" t="n"/>
      <c r="J30" s="32">
        <f>J29</f>
        <v/>
      </c>
    </row>
    <row r="31" ht="14.25" customFormat="1" customHeight="1" s="12">
      <c r="A31" s="241" t="n"/>
      <c r="B31" s="231" t="inlineStr">
        <is>
          <t>Материалы</t>
        </is>
      </c>
      <c r="C31" s="308" t="n"/>
      <c r="D31" s="308" t="n"/>
      <c r="E31" s="308" t="n"/>
      <c r="F31" s="308" t="n"/>
      <c r="G31" s="308" t="n"/>
      <c r="H31" s="309" t="n"/>
      <c r="I31" s="125" t="n"/>
      <c r="J31" s="125" t="n"/>
    </row>
    <row r="32" ht="14.25" customFormat="1" customHeight="1" s="12">
      <c r="A32" s="242" t="n"/>
      <c r="B32" s="245" t="inlineStr">
        <is>
          <t>Основные материалы</t>
        </is>
      </c>
      <c r="C32" s="318" t="n"/>
      <c r="D32" s="318" t="n"/>
      <c r="E32" s="318" t="n"/>
      <c r="F32" s="318" t="n"/>
      <c r="G32" s="318" t="n"/>
      <c r="H32" s="319" t="n"/>
      <c r="I32" s="138" t="n"/>
      <c r="J32" s="138" t="n"/>
    </row>
    <row r="33" ht="25.5" customFormat="1" customHeight="1" s="12">
      <c r="A33" s="241" t="n">
        <v>5</v>
      </c>
      <c r="B33" s="185" t="inlineStr">
        <is>
          <t>БЦ.91.124</t>
        </is>
      </c>
      <c r="C33" s="249" t="inlineStr">
        <is>
          <t>Муфта соединительная до 1 кВ сечением до 185мм2</t>
        </is>
      </c>
      <c r="D33" s="241" t="inlineStr">
        <is>
          <t>шт</t>
        </is>
      </c>
      <c r="E33" s="317" t="n">
        <v>8</v>
      </c>
      <c r="F33" s="251">
        <f>ROUND(I33/'Прил. 10'!$D$13,2)</f>
        <v/>
      </c>
      <c r="G33" s="32">
        <f>ROUND(E33*F33,2)</f>
        <v/>
      </c>
      <c r="H33" s="128">
        <f>G33/$G$40</f>
        <v/>
      </c>
      <c r="I33" s="251" t="n">
        <v>2133.04</v>
      </c>
      <c r="J33" s="32">
        <f>ROUND(I33*E33,2)</f>
        <v/>
      </c>
    </row>
    <row r="34" ht="14.25" customFormat="1" customHeight="1" s="12">
      <c r="A34" s="182" t="n"/>
      <c r="B34" s="140" t="n"/>
      <c r="C34" s="141" t="inlineStr">
        <is>
          <t>Итого основные материалы</t>
        </is>
      </c>
      <c r="D34" s="243" t="n"/>
      <c r="E34" s="320" t="n"/>
      <c r="F34" s="131" t="n"/>
      <c r="G34" s="131">
        <f>SUM(G33:G33)</f>
        <v/>
      </c>
      <c r="H34" s="181">
        <f>G34/$G$40</f>
        <v/>
      </c>
      <c r="I34" s="131" t="n"/>
      <c r="J34" s="131">
        <f>SUM(J33:J33)</f>
        <v/>
      </c>
    </row>
    <row r="35" outlineLevel="1" ht="14.25" customFormat="1" customHeight="1" s="12">
      <c r="A35" s="241" t="n">
        <v>6</v>
      </c>
      <c r="B35" s="135" t="inlineStr">
        <is>
          <t>20.2.01.05-0013</t>
        </is>
      </c>
      <c r="C35" s="249" t="inlineStr">
        <is>
          <t>Гильза кабельная: медная ГМ 185</t>
        </is>
      </c>
      <c r="D35" s="241" t="inlineStr">
        <is>
          <t>100 шт</t>
        </is>
      </c>
      <c r="E35" s="135" t="n">
        <v>0.093</v>
      </c>
      <c r="F35" s="251" t="n">
        <v>1929</v>
      </c>
      <c r="G35" s="32">
        <f>ROUND(E35*F35,2)</f>
        <v/>
      </c>
      <c r="H35" s="128">
        <f>G35/$G$40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1" t="n">
        <v>7</v>
      </c>
      <c r="B36" s="135" t="inlineStr">
        <is>
          <t>01.3.01.01-0001</t>
        </is>
      </c>
      <c r="C36" s="249" t="inlineStr">
        <is>
          <t>Бензин авиационный Б-70</t>
        </is>
      </c>
      <c r="D36" s="241" t="inlineStr">
        <is>
          <t>т</t>
        </is>
      </c>
      <c r="E36" s="135" t="n">
        <v>0.0024</v>
      </c>
      <c r="F36" s="251" t="n">
        <v>4488.4</v>
      </c>
      <c r="G36" s="32">
        <f>ROUND(E36*F36,2)</f>
        <v/>
      </c>
      <c r="H36" s="128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1" t="n">
        <v>8</v>
      </c>
      <c r="B37" s="135" t="inlineStr">
        <is>
          <t>01.7.06.07-0002</t>
        </is>
      </c>
      <c r="C37" s="249" t="inlineStr">
        <is>
          <t>Лента монтажная, тип ЛМ-5</t>
        </is>
      </c>
      <c r="D37" s="241" t="inlineStr">
        <is>
          <t>10 м</t>
        </is>
      </c>
      <c r="E37" s="241" t="n">
        <v>0.07199999999999999</v>
      </c>
      <c r="F37" s="251" t="n">
        <v>6.9</v>
      </c>
      <c r="G37" s="32">
        <f>ROUND(E37*F37,2)</f>
        <v/>
      </c>
      <c r="H37" s="128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1" t="n">
        <v>9</v>
      </c>
      <c r="B38" s="135" t="inlineStr">
        <is>
          <t>01.3.01.05-0009</t>
        </is>
      </c>
      <c r="C38" s="249" t="inlineStr">
        <is>
          <t>Парафины нефтяные твердые марки Т-1</t>
        </is>
      </c>
      <c r="D38" s="241" t="inlineStr">
        <is>
          <t>т</t>
        </is>
      </c>
      <c r="E38" s="241" t="n">
        <v>6e-05</v>
      </c>
      <c r="F38" s="251" t="n">
        <v>8105.71</v>
      </c>
      <c r="G38" s="32">
        <f>ROUND(E38*F38,2)</f>
        <v/>
      </c>
      <c r="H38" s="128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43" t="n"/>
      <c r="B39" s="241" t="n"/>
      <c r="C39" s="249" t="inlineStr">
        <is>
          <t>Итого прочие материалы</t>
        </is>
      </c>
      <c r="D39" s="241" t="n"/>
      <c r="E39" s="317" t="n"/>
      <c r="F39" s="251" t="n"/>
      <c r="G39" s="32">
        <f>SUM(G35:G38)</f>
        <v/>
      </c>
      <c r="H39" s="128">
        <f>G39/$G$40</f>
        <v/>
      </c>
      <c r="I39" s="32" t="n"/>
      <c r="J39" s="32">
        <f>SUM(J35:J38)</f>
        <v/>
      </c>
    </row>
    <row r="40" ht="14.25" customFormat="1" customHeight="1" s="12">
      <c r="A40" s="241" t="n"/>
      <c r="B40" s="241" t="n"/>
      <c r="C40" s="231" t="inlineStr">
        <is>
          <t>Итого по разделу «Материалы»</t>
        </is>
      </c>
      <c r="D40" s="241" t="n"/>
      <c r="E40" s="250" t="n"/>
      <c r="F40" s="251" t="n"/>
      <c r="G40" s="32">
        <f>G34+G39</f>
        <v/>
      </c>
      <c r="H40" s="252">
        <f>G40/$G$40</f>
        <v/>
      </c>
      <c r="I40" s="32" t="n"/>
      <c r="J40" s="32">
        <f>J34+J39</f>
        <v/>
      </c>
    </row>
    <row r="41" ht="14.25" customFormat="1" customHeight="1" s="12">
      <c r="A41" s="241" t="n"/>
      <c r="B41" s="241" t="n"/>
      <c r="C41" s="249" t="inlineStr">
        <is>
          <t>ИТОГО ПО РМ</t>
        </is>
      </c>
      <c r="D41" s="241" t="n"/>
      <c r="E41" s="250" t="n"/>
      <c r="F41" s="251" t="n"/>
      <c r="G41" s="32">
        <f>G15+G24+G40</f>
        <v/>
      </c>
      <c r="H41" s="252" t="n"/>
      <c r="I41" s="32" t="n"/>
      <c r="J41" s="32">
        <f>J15+J24+J40</f>
        <v/>
      </c>
    </row>
    <row r="42" ht="14.25" customFormat="1" customHeight="1" s="12">
      <c r="A42" s="241" t="n"/>
      <c r="B42" s="241" t="n"/>
      <c r="C42" s="249" t="inlineStr">
        <is>
          <t>Накладные расходы</t>
        </is>
      </c>
      <c r="D42" s="133">
        <f>ROUND(G42/(G$17+$G$15),2)</f>
        <v/>
      </c>
      <c r="E42" s="250" t="n"/>
      <c r="F42" s="251" t="n"/>
      <c r="G42" s="32" t="n">
        <v>248.05</v>
      </c>
      <c r="H42" s="252" t="n"/>
      <c r="I42" s="32" t="n"/>
      <c r="J42" s="32">
        <f>ROUND(D42*(J15+J17),2)</f>
        <v/>
      </c>
    </row>
    <row r="43" ht="14.25" customFormat="1" customHeight="1" s="12">
      <c r="A43" s="241" t="n"/>
      <c r="B43" s="241" t="n"/>
      <c r="C43" s="249" t="inlineStr">
        <is>
          <t>Сметная прибыль</t>
        </is>
      </c>
      <c r="D43" s="133">
        <f>ROUND(G43/(G$15+G$17),2)</f>
        <v/>
      </c>
      <c r="E43" s="250" t="n"/>
      <c r="F43" s="251" t="n"/>
      <c r="G43" s="32" t="n">
        <v>130.42</v>
      </c>
      <c r="H43" s="252" t="n"/>
      <c r="I43" s="32" t="n"/>
      <c r="J43" s="32">
        <f>ROUND(D43*(J15+J17),2)</f>
        <v/>
      </c>
    </row>
    <row r="44" ht="14.25" customFormat="1" customHeight="1" s="12">
      <c r="A44" s="241" t="n"/>
      <c r="B44" s="241" t="n"/>
      <c r="C44" s="249" t="inlineStr">
        <is>
          <t>Итого СМР (с НР и СП)</t>
        </is>
      </c>
      <c r="D44" s="241" t="n"/>
      <c r="E44" s="250" t="n"/>
      <c r="F44" s="251" t="n"/>
      <c r="G44" s="32">
        <f>G15+G24+G40+G42+G43</f>
        <v/>
      </c>
      <c r="H44" s="252" t="n"/>
      <c r="I44" s="32" t="n"/>
      <c r="J44" s="32">
        <f>J15+J24+J40+J42+J43</f>
        <v/>
      </c>
    </row>
    <row r="45" ht="14.25" customFormat="1" customHeight="1" s="12">
      <c r="A45" s="241" t="n"/>
      <c r="B45" s="241" t="n"/>
      <c r="C45" s="249" t="inlineStr">
        <is>
          <t>ВСЕГО СМР + ОБОРУДОВАНИЕ</t>
        </is>
      </c>
      <c r="D45" s="241" t="n"/>
      <c r="E45" s="250" t="n"/>
      <c r="F45" s="251" t="n"/>
      <c r="G45" s="32">
        <f>G44+G29</f>
        <v/>
      </c>
      <c r="H45" s="252" t="n"/>
      <c r="I45" s="32" t="n"/>
      <c r="J45" s="32">
        <f>J44+J29</f>
        <v/>
      </c>
    </row>
    <row r="46" ht="34.5" customFormat="1" customHeight="1" s="12">
      <c r="A46" s="241" t="n"/>
      <c r="B46" s="241" t="n"/>
      <c r="C46" s="249" t="inlineStr">
        <is>
          <t>ИТОГО ПОКАЗАТЕЛЬ НА ЕД. ИЗМ.</t>
        </is>
      </c>
      <c r="D46" s="241" t="inlineStr">
        <is>
          <t>1 ед</t>
        </is>
      </c>
      <c r="E46" s="317" t="n">
        <v>1</v>
      </c>
      <c r="F46" s="251" t="n"/>
      <c r="G46" s="32">
        <f>G45/E46</f>
        <v/>
      </c>
      <c r="H46" s="252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7" t="inlineStr">
        <is>
          <t>Приложение №6</t>
        </is>
      </c>
    </row>
    <row r="2" ht="21.75" customHeight="1">
      <c r="A2" s="257" t="n"/>
      <c r="B2" s="257" t="n"/>
      <c r="C2" s="257" t="n"/>
      <c r="D2" s="257" t="n"/>
      <c r="E2" s="257" t="n"/>
      <c r="F2" s="257" t="n"/>
      <c r="G2" s="257" t="n"/>
    </row>
    <row r="3">
      <c r="A3" s="215" t="inlineStr">
        <is>
          <t>Расчет стоимости оборудования</t>
        </is>
      </c>
    </row>
    <row r="4" ht="25.5" customHeight="1">
      <c r="A4" s="218" t="inlineStr">
        <is>
          <t>Наименование разрабатываемого показателя УНЦ — Муфта соединительная до 1 кВ сечением до 185мм2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2" t="inlineStr">
        <is>
          <t>№ пп.</t>
        </is>
      </c>
      <c r="B6" s="262" t="inlineStr">
        <is>
          <t>Код ресурса</t>
        </is>
      </c>
      <c r="C6" s="262" t="inlineStr">
        <is>
          <t>Наименование</t>
        </is>
      </c>
      <c r="D6" s="262" t="inlineStr">
        <is>
          <t>Ед. изм.</t>
        </is>
      </c>
      <c r="E6" s="241" t="inlineStr">
        <is>
          <t>Кол-во единиц по проектным данным</t>
        </is>
      </c>
      <c r="F6" s="262" t="inlineStr">
        <is>
          <t>Сметная стоимость в ценах на 01.01.2000 (руб.)</t>
        </is>
      </c>
      <c r="G6" s="309" t="n"/>
    </row>
    <row r="7">
      <c r="A7" s="311" t="n"/>
      <c r="B7" s="311" t="n"/>
      <c r="C7" s="311" t="n"/>
      <c r="D7" s="311" t="n"/>
      <c r="E7" s="311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9" t="inlineStr">
        <is>
          <t>ИНЖЕНЕРНОЕ ОБОРУДОВАНИЕ</t>
        </is>
      </c>
      <c r="C9" s="308" t="n"/>
      <c r="D9" s="308" t="n"/>
      <c r="E9" s="308" t="n"/>
      <c r="F9" s="308" t="n"/>
      <c r="G9" s="309" t="n"/>
    </row>
    <row r="10" ht="27" customHeight="1">
      <c r="A10" s="241" t="n"/>
      <c r="B10" s="231" t="n"/>
      <c r="C10" s="249" t="inlineStr">
        <is>
          <t>ИТОГО ИНЖЕНЕРНОЕ ОБОРУДОВАНИЕ</t>
        </is>
      </c>
      <c r="D10" s="231" t="n"/>
      <c r="E10" s="105" t="n"/>
      <c r="F10" s="251" t="n"/>
      <c r="G10" s="251" t="n">
        <v>0</v>
      </c>
    </row>
    <row r="11">
      <c r="A11" s="241" t="n"/>
      <c r="B11" s="249" t="inlineStr">
        <is>
          <t>ТЕХНОЛОГИЧЕСКОЕ ОБОРУДОВАНИЕ</t>
        </is>
      </c>
      <c r="C11" s="308" t="n"/>
      <c r="D11" s="308" t="n"/>
      <c r="E11" s="308" t="n"/>
      <c r="F11" s="308" t="n"/>
      <c r="G11" s="309" t="n"/>
    </row>
    <row r="12" ht="25.5" customHeight="1">
      <c r="A12" s="241" t="n"/>
      <c r="B12" s="249" t="n"/>
      <c r="C12" s="249" t="inlineStr">
        <is>
          <t>ИТОГО ТЕХНОЛОГИЧЕСКОЕ ОБОРУДОВАНИЕ</t>
        </is>
      </c>
      <c r="D12" s="249" t="n"/>
      <c r="E12" s="261" t="n"/>
      <c r="F12" s="251" t="n"/>
      <c r="G12" s="32" t="n">
        <v>0</v>
      </c>
    </row>
    <row r="13" ht="19.5" customHeight="1">
      <c r="A13" s="241" t="n"/>
      <c r="B13" s="249" t="n"/>
      <c r="C13" s="249" t="inlineStr">
        <is>
          <t>Всего по разделу «Оборудование»</t>
        </is>
      </c>
      <c r="D13" s="249" t="n"/>
      <c r="E13" s="261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31.5" customHeight="1">
      <c r="A5" s="263" t="inlineStr">
        <is>
          <t xml:space="preserve">Наименование разрабатываемого показателя УНЦ - </t>
        </is>
      </c>
      <c r="D5" s="263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0" t="inlineStr">
        <is>
          <t>Код показателя</t>
        </is>
      </c>
      <c r="B8" s="230" t="inlineStr">
        <is>
          <t>Наименование показателя</t>
        </is>
      </c>
      <c r="C8" s="230" t="inlineStr">
        <is>
          <t>Наименование РМ, входящих в состав показателя</t>
        </is>
      </c>
      <c r="D8" s="230" t="inlineStr">
        <is>
          <t>Норматив цены на 01.01.2023, тыс.руб.</t>
        </is>
      </c>
    </row>
    <row r="9">
      <c r="A9" s="311" t="n"/>
      <c r="B9" s="311" t="n"/>
      <c r="C9" s="311" t="n"/>
      <c r="D9" s="311" t="n"/>
    </row>
    <row r="10" ht="15.75" customHeight="1">
      <c r="A10" s="230" t="n">
        <v>1</v>
      </c>
      <c r="B10" s="230" t="n">
        <v>2</v>
      </c>
      <c r="C10" s="230" t="n">
        <v>3</v>
      </c>
      <c r="D10" s="230" t="n">
        <v>4</v>
      </c>
    </row>
    <row r="11" ht="31.5" customHeight="1">
      <c r="A11" s="230" t="inlineStr">
        <is>
          <t>К3-09-2</t>
        </is>
      </c>
      <c r="B11" s="230" t="inlineStr">
        <is>
          <t xml:space="preserve">УНЦ КЛ 0,4 кВ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5" t="inlineStr">
        <is>
          <t>Приложение № 10</t>
        </is>
      </c>
    </row>
    <row r="5" ht="18.75" customHeight="1">
      <c r="B5" s="117" t="n"/>
    </row>
    <row r="6" ht="15.75" customHeight="1">
      <c r="B6" s="226" t="inlineStr">
        <is>
          <t>Используемые индексы изменений сметной стоимости и нормы сопутствующих затрат</t>
        </is>
      </c>
    </row>
    <row r="7">
      <c r="B7" s="264" t="n"/>
    </row>
    <row r="8">
      <c r="B8" s="264" t="n"/>
      <c r="C8" s="264" t="n"/>
      <c r="D8" s="264" t="n"/>
      <c r="E8" s="264" t="n"/>
    </row>
    <row r="9" ht="47.25" customHeight="1">
      <c r="B9" s="230" t="inlineStr">
        <is>
          <t>Наименование индекса / норм сопутствующих затрат</t>
        </is>
      </c>
      <c r="C9" s="230" t="inlineStr">
        <is>
          <t>Дата применения и обоснование индекса / норм сопутствующих затрат</t>
        </is>
      </c>
      <c r="D9" s="230" t="inlineStr">
        <is>
          <t>Размер индекса / норма сопутствующих затрат</t>
        </is>
      </c>
    </row>
    <row r="10" ht="15.75" customHeight="1">
      <c r="B10" s="230" t="n">
        <v>1</v>
      </c>
      <c r="C10" s="230" t="n">
        <v>2</v>
      </c>
      <c r="D10" s="230" t="n">
        <v>3</v>
      </c>
    </row>
    <row r="11" ht="47.25" customHeight="1">
      <c r="B11" s="230" t="inlineStr">
        <is>
          <t xml:space="preserve">Индекс изменения сметной стоимости на 1 квартал 2023 года. ОЗП </t>
        </is>
      </c>
      <c r="C11" s="230" t="inlineStr">
        <is>
          <t>Письмо Минстроя России от 30.03.2023г. №17106-ИФ/09  прил.1</t>
        </is>
      </c>
      <c r="D11" s="230" t="n">
        <v>44.29</v>
      </c>
    </row>
    <row r="12" ht="47.25" customHeight="1">
      <c r="B12" s="230" t="inlineStr">
        <is>
          <t>Индекс изменения сметной стоимости на 1 квартал 2023 года. ЭМ</t>
        </is>
      </c>
      <c r="C12" s="230" t="inlineStr">
        <is>
          <t>Письмо Минстроя России от 30.03.2023г. №17106-ИФ/09  прил.1</t>
        </is>
      </c>
      <c r="D12" s="230" t="n">
        <v>10.84</v>
      </c>
    </row>
    <row r="13" ht="47.25" customHeight="1">
      <c r="B13" s="230" t="inlineStr">
        <is>
          <t>Индекс изменения сметной стоимости на 1 квартал 2023 года. МАТ</t>
        </is>
      </c>
      <c r="C13" s="230" t="inlineStr">
        <is>
          <t>Письмо Минстроя России от 30.03.2023г. №17106-ИФ/09  прил.1</t>
        </is>
      </c>
      <c r="D13" s="230" t="n">
        <v>5.34</v>
      </c>
    </row>
    <row r="14" ht="31.5" customHeight="1">
      <c r="B14" s="230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0" t="n">
        <v>6.26</v>
      </c>
    </row>
    <row r="15" ht="94.5" customHeight="1">
      <c r="B15" s="230" t="inlineStr">
        <is>
          <t>Временные здания и сооружения</t>
        </is>
      </c>
      <c r="C15" s="23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0" t="inlineStr">
        <is>
          <t>Дополнительные затраты при производстве строительно-монтажных работ в зимнее время</t>
        </is>
      </c>
      <c r="C16" s="23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0" t="inlineStr">
        <is>
          <t>Строительный контроль</t>
        </is>
      </c>
      <c r="C17" s="230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0" t="inlineStr">
        <is>
          <t>Авторский надзор - 0,2%</t>
        </is>
      </c>
      <c r="C18" s="230" t="inlineStr">
        <is>
          <t>Приказ от 4.08.2020 № 421/пр п.173</t>
        </is>
      </c>
      <c r="D18" s="120" t="n">
        <v>0.002</v>
      </c>
    </row>
    <row r="19" ht="31.5" customHeight="1">
      <c r="B19" s="230" t="inlineStr">
        <is>
          <t>Непредвиденные расходы</t>
        </is>
      </c>
      <c r="C19" s="230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06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0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43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43" t="n"/>
    </row>
    <row r="7" ht="110.25" customHeight="1">
      <c r="A7" s="201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0" t="inlineStr">
        <is>
          <t>С1ср</t>
        </is>
      </c>
      <c r="D7" s="230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1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30" t="inlineStr">
        <is>
          <t>tср</t>
        </is>
      </c>
      <c r="D8" s="230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202" t="n"/>
    </row>
    <row r="9" ht="15.75" customHeight="1">
      <c r="A9" s="201" t="inlineStr">
        <is>
          <t>1.3</t>
        </is>
      </c>
      <c r="B9" s="186" t="inlineStr">
        <is>
          <t>Коэффициент увеличения</t>
        </is>
      </c>
      <c r="C9" s="230" t="inlineStr">
        <is>
          <t>Кув</t>
        </is>
      </c>
      <c r="D9" s="230" t="inlineStr">
        <is>
          <t>-</t>
        </is>
      </c>
      <c r="E9" s="189" t="n">
        <v>1</v>
      </c>
      <c r="F9" s="186" t="n"/>
      <c r="G9" s="202" t="n"/>
    </row>
    <row r="10" ht="15.75" customHeight="1">
      <c r="A10" s="201" t="inlineStr">
        <is>
          <t>1.4</t>
        </is>
      </c>
      <c r="B10" s="186" t="inlineStr">
        <is>
          <t>Средний разряд работ</t>
        </is>
      </c>
      <c r="C10" s="230" t="n"/>
      <c r="D10" s="230" t="n"/>
      <c r="E10" s="321" t="n">
        <v>3.8</v>
      </c>
      <c r="F10" s="186" t="inlineStr">
        <is>
          <t>РТМ</t>
        </is>
      </c>
      <c r="G10" s="202" t="n"/>
    </row>
    <row r="11" ht="78.75" customHeight="1">
      <c r="A11" s="201" t="inlineStr">
        <is>
          <t>1.5</t>
        </is>
      </c>
      <c r="B11" s="186" t="inlineStr">
        <is>
          <t>Тарифный коэффициент среднего разряда работ</t>
        </is>
      </c>
      <c r="C11" s="230" t="inlineStr">
        <is>
          <t>КТ</t>
        </is>
      </c>
      <c r="D11" s="230" t="inlineStr">
        <is>
          <t>-</t>
        </is>
      </c>
      <c r="E11" s="322" t="n">
        <v>1.308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5" t="inlineStr">
        <is>
          <t>1.6</t>
        </is>
      </c>
      <c r="B12" s="207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3" t="n">
        <v>1.139</v>
      </c>
      <c r="F12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0" t="inlineStr">
        <is>
          <t>1.7</t>
        </is>
      </c>
      <c r="B13" s="211" t="inlineStr">
        <is>
          <t>Размер средств на оплату труда рабочих-строителей в текущем уровне цен (ФОТр.тек.), руб/чел.-ч</t>
        </is>
      </c>
      <c r="C13" s="212" t="inlineStr">
        <is>
          <t>ФОТр.тек.</t>
        </is>
      </c>
      <c r="D13" s="212" t="inlineStr">
        <is>
          <t>(С1ср/tср*КТ*Т*Кув)*Кинф</t>
        </is>
      </c>
      <c r="E13" s="213">
        <f>((E7*E9/E8)*E11)*E12</f>
        <v/>
      </c>
      <c r="F13" s="21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2025-01-24T12:08:01Z</dcterms:modified>
  <cp:lastModifiedBy>112</cp:lastModifiedBy>
</cp:coreProperties>
</file>