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30" t="inlineStr">
        <is>
          <t>Наименование разрабатываемого показателя УНЦ - Муфта концевая до 1 кВ сечением до 185мм2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93">
        <f>D22</f>
        <v/>
      </c>
    </row>
    <row r="9" ht="15.75" customHeight="1">
      <c r="B9" s="230" t="inlineStr">
        <is>
          <t>Единица измерения  — 1 ед</t>
        </is>
      </c>
    </row>
    <row r="10">
      <c r="B10" s="230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96.75" customHeight="1">
      <c r="B12" s="233" t="n">
        <v>1</v>
      </c>
      <c r="C12" s="147" t="inlineStr">
        <is>
          <t>Наименование объекта-представителя</t>
        </is>
      </c>
      <c r="D12" s="233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3" t="n">
        <v>2</v>
      </c>
      <c r="C13" s="147" t="inlineStr">
        <is>
          <t>Наименование субъекта Российской Федерации</t>
        </is>
      </c>
      <c r="D13" s="233" t="inlineStr">
        <is>
          <t>Калининградская область</t>
        </is>
      </c>
    </row>
    <row r="14">
      <c r="B14" s="233" t="n">
        <v>3</v>
      </c>
      <c r="C14" s="147" t="inlineStr">
        <is>
          <t>Климатический район и подрайон</t>
        </is>
      </c>
      <c r="D14" s="233" t="inlineStr">
        <is>
          <t>IIБ</t>
        </is>
      </c>
    </row>
    <row r="15">
      <c r="B15" s="233" t="n">
        <v>4</v>
      </c>
      <c r="C15" s="147" t="inlineStr">
        <is>
          <t>Мощность объекта</t>
        </is>
      </c>
      <c r="D15" s="233" t="n">
        <v>1</v>
      </c>
    </row>
    <row r="16" ht="63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до 1 кВ сечением до 185мм2</t>
        </is>
      </c>
    </row>
    <row r="17" ht="63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4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4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3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3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4">
        <f>D18*0.025+(D18*0.025+D18)*0.021</f>
        <v/>
      </c>
    </row>
    <row r="22">
      <c r="B22" s="233" t="n">
        <v>7</v>
      </c>
      <c r="C22" s="150" t="inlineStr">
        <is>
          <t>Сопоставимый уровень цен</t>
        </is>
      </c>
      <c r="D22" s="195" t="inlineStr">
        <is>
          <t>1 кв. 2018 г.</t>
        </is>
      </c>
      <c r="E22" s="148" t="n"/>
    </row>
    <row r="23" ht="78.75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4">
        <f>D17</f>
        <v/>
      </c>
      <c r="E23" s="166" t="n"/>
    </row>
    <row r="24" ht="31.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4">
        <f>D23</f>
        <v/>
      </c>
      <c r="E24" s="148" t="n"/>
    </row>
    <row r="25">
      <c r="B25" s="233" t="n">
        <v>10</v>
      </c>
      <c r="C25" s="147" t="inlineStr">
        <is>
          <t>Примечание</t>
        </is>
      </c>
      <c r="D25" s="233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8" t="inlineStr">
        <is>
          <t>Приложение № 2</t>
        </is>
      </c>
      <c r="K3" s="144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>
      <c r="B8" s="118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1 кв. 2018 г., тыс. руб.</t>
        </is>
      </c>
      <c r="G10" s="311" t="n"/>
      <c r="H10" s="311" t="n"/>
      <c r="I10" s="311" t="n"/>
      <c r="J10" s="312" t="n"/>
    </row>
    <row r="11" ht="31.5" customHeight="1">
      <c r="B11" s="314" t="n"/>
      <c r="C11" s="314" t="n"/>
      <c r="D11" s="314" t="n"/>
      <c r="E11" s="31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>
      <c r="B12" s="196" t="n">
        <v>1</v>
      </c>
      <c r="C12" s="160" t="inlineStr">
        <is>
          <t>Муфта концевая до 1 кВ сечением до 185мм2</t>
        </is>
      </c>
      <c r="D12" s="197" t="inlineStr">
        <is>
          <t>02-45-02</t>
        </is>
      </c>
      <c r="E12" s="147" t="inlineStr">
        <is>
          <t>ЛЭП 0,4/0,23 кВ, ТП 264</t>
        </is>
      </c>
      <c r="F12" s="198" t="n"/>
      <c r="G12" s="198" t="n">
        <v>20.97</v>
      </c>
      <c r="H12" s="198" t="n"/>
      <c r="I12" s="198" t="n"/>
      <c r="J12" s="199">
        <f>SUM(F12:I12)</f>
        <v/>
      </c>
    </row>
    <row r="13" ht="15" customHeight="1">
      <c r="B13" s="232" t="inlineStr">
        <is>
          <t>Всего по объекту:</t>
        </is>
      </c>
      <c r="C13" s="311" t="n"/>
      <c r="D13" s="311" t="n"/>
      <c r="E13" s="312" t="n"/>
      <c r="F13" s="200">
        <f>SUM(F12:F12)</f>
        <v/>
      </c>
      <c r="G13" s="200">
        <f>SUM(G12:G12)</f>
        <v/>
      </c>
      <c r="H13" s="200">
        <f>SUM(H12:H12)</f>
        <v/>
      </c>
      <c r="I13" s="200" t="n"/>
      <c r="J13" s="200">
        <f>SUM(F13:I13)</f>
        <v/>
      </c>
      <c r="K13" s="201" t="n"/>
    </row>
    <row r="14" ht="15.75" customHeight="1">
      <c r="B14" s="232" t="inlineStr">
        <is>
          <t>Всего по объекту в сопоставимом уровне цен 1 кв. 2018 г. :</t>
        </is>
      </c>
      <c r="C14" s="311" t="n"/>
      <c r="D14" s="311" t="n"/>
      <c r="E14" s="312" t="n"/>
      <c r="F14" s="200">
        <f>F13</f>
        <v/>
      </c>
      <c r="G14" s="200">
        <f>G13</f>
        <v/>
      </c>
      <c r="H14" s="200">
        <f>H13</f>
        <v/>
      </c>
      <c r="I14" s="200">
        <f>'Прил.1 Сравнит табл'!D21</f>
        <v/>
      </c>
      <c r="J14" s="200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1"/>
  <sheetViews>
    <sheetView view="pageBreakPreview" topLeftCell="E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>
      <c r="A4" s="176" t="n"/>
      <c r="B4" s="176" t="n"/>
      <c r="C4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34" t="inlineStr">
        <is>
          <t>Наименование разрабатываемого показателя УНЦ - Муфта концевая до 1 кВ сечением до 185мм2</t>
        </is>
      </c>
    </row>
    <row r="7">
      <c r="A7" s="234" t="n"/>
      <c r="B7" s="234" t="n"/>
      <c r="C7" s="234" t="n"/>
      <c r="D7" s="234" t="n"/>
      <c r="E7" s="234" t="n"/>
      <c r="F7" s="234" t="n"/>
      <c r="G7" s="234" t="n"/>
      <c r="H7" s="234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2" t="n"/>
    </row>
    <row r="9" ht="40.5" customHeight="1">
      <c r="A9" s="314" t="n"/>
      <c r="B9" s="314" t="n"/>
      <c r="C9" s="314" t="n"/>
      <c r="D9" s="314" t="n"/>
      <c r="E9" s="314" t="n"/>
      <c r="F9" s="314" t="n"/>
      <c r="G9" s="233" t="inlineStr">
        <is>
          <t>на ед.изм.</t>
        </is>
      </c>
      <c r="H9" s="233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7" t="inlineStr">
        <is>
          <t>Затраты труда рабочих</t>
        </is>
      </c>
      <c r="B11" s="311" t="n"/>
      <c r="C11" s="311" t="n"/>
      <c r="D11" s="311" t="n"/>
      <c r="E11" s="312" t="n"/>
      <c r="F11" s="315">
        <f>SUM(F12:F12)</f>
        <v/>
      </c>
      <c r="G11" s="10" t="n"/>
      <c r="H11" s="315">
        <f>SUM(H12:H12)</f>
        <v/>
      </c>
    </row>
    <row r="12">
      <c r="A12" s="265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5" t="inlineStr">
        <is>
          <t>чел.-ч</t>
        </is>
      </c>
      <c r="F12" s="247" t="n">
        <v>10.8</v>
      </c>
      <c r="G12" s="316" t="n">
        <v>9.4</v>
      </c>
      <c r="H12" s="168">
        <f>ROUND(F12*G12,2)</f>
        <v/>
      </c>
    </row>
    <row r="13">
      <c r="A13" s="236" t="inlineStr">
        <is>
          <t>Затраты труда машинистов</t>
        </is>
      </c>
      <c r="B13" s="311" t="n"/>
      <c r="C13" s="311" t="n"/>
      <c r="D13" s="311" t="n"/>
      <c r="E13" s="312" t="n"/>
      <c r="F13" s="237" t="n"/>
      <c r="G13" s="157" t="n"/>
      <c r="H13" s="315">
        <f>H14</f>
        <v/>
      </c>
    </row>
    <row r="14">
      <c r="A14" s="265" t="n">
        <v>2</v>
      </c>
      <c r="B14" s="238" t="n"/>
      <c r="C14" s="171" t="n">
        <v>2</v>
      </c>
      <c r="D14" s="170" t="inlineStr">
        <is>
          <t>Затраты труда машинистов(справочно)</t>
        </is>
      </c>
      <c r="E14" s="265" t="inlineStr">
        <is>
          <t>чел.-ч</t>
        </is>
      </c>
      <c r="F14" s="265" t="n">
        <v>8.539999999999999</v>
      </c>
      <c r="G14" s="168" t="n"/>
      <c r="H14" s="316" t="n">
        <v>115.3</v>
      </c>
    </row>
    <row r="15" customFormat="1" s="156">
      <c r="A15" s="237" t="inlineStr">
        <is>
          <t>Машины и механизмы</t>
        </is>
      </c>
      <c r="B15" s="311" t="n"/>
      <c r="C15" s="311" t="n"/>
      <c r="D15" s="311" t="n"/>
      <c r="E15" s="312" t="n"/>
      <c r="F15" s="237" t="n"/>
      <c r="G15" s="157" t="n"/>
      <c r="H15" s="315">
        <f>SUM(H16:H16)</f>
        <v/>
      </c>
    </row>
    <row r="16">
      <c r="A16" s="265" t="n">
        <v>3</v>
      </c>
      <c r="B16" s="238" t="n"/>
      <c r="C16" s="171" t="inlineStr">
        <is>
          <t>91.06.09-001</t>
        </is>
      </c>
      <c r="D16" s="170" t="inlineStr">
        <is>
          <t>Вышки телескопические 25 м</t>
        </is>
      </c>
      <c r="E16" s="265" t="inlineStr">
        <is>
          <t>маш.час</t>
        </is>
      </c>
      <c r="F16" s="265" t="n">
        <v>8.539999999999999</v>
      </c>
      <c r="G16" s="178" t="n">
        <v>142.7</v>
      </c>
      <c r="H16" s="168">
        <f>ROUND(F16*G16,2)</f>
        <v/>
      </c>
      <c r="I16" s="174" t="n"/>
    </row>
    <row r="17">
      <c r="A17" s="237" t="inlineStr">
        <is>
          <t>Материалы</t>
        </is>
      </c>
      <c r="B17" s="311" t="n"/>
      <c r="C17" s="311" t="n"/>
      <c r="D17" s="311" t="n"/>
      <c r="E17" s="312" t="n"/>
      <c r="F17" s="237" t="n"/>
      <c r="G17" s="157" t="n"/>
      <c r="H17" s="315">
        <f>SUM(H18:H21)</f>
        <v/>
      </c>
    </row>
    <row r="18">
      <c r="A18" s="187" t="n">
        <v>4</v>
      </c>
      <c r="B18" s="187" t="n"/>
      <c r="C18" s="265" t="inlineStr">
        <is>
          <t>Прайс из СД ОП</t>
        </is>
      </c>
      <c r="D18" s="186" t="inlineStr">
        <is>
          <t>Муфта концевая до 1 кВ сечением до 185мм2</t>
        </is>
      </c>
      <c r="E18" s="265" t="inlineStr">
        <is>
          <t>шт</t>
        </is>
      </c>
      <c r="F18" s="265" t="n">
        <v>10</v>
      </c>
      <c r="G18" s="186" t="n">
        <v>95.92</v>
      </c>
      <c r="H18" s="168" t="n">
        <v>959.2</v>
      </c>
    </row>
    <row r="19">
      <c r="A19" s="172" t="n">
        <v>5</v>
      </c>
      <c r="B19" s="238" t="n"/>
      <c r="C19" s="171" t="inlineStr">
        <is>
          <t>01.3.01.01-0001</t>
        </is>
      </c>
      <c r="D19" s="170" t="inlineStr">
        <is>
          <t>Бензин авиационный Б-70</t>
        </is>
      </c>
      <c r="E19" s="265" t="inlineStr">
        <is>
          <t>т</t>
        </is>
      </c>
      <c r="F19" s="265" t="n">
        <v>0.0008</v>
      </c>
      <c r="G19" s="168" t="n">
        <v>4488.4</v>
      </c>
      <c r="H19" s="168" t="n">
        <v>3.59</v>
      </c>
      <c r="I19" s="165" t="n"/>
    </row>
    <row r="20">
      <c r="A20" s="172" t="n">
        <v>6</v>
      </c>
      <c r="B20" s="238" t="n"/>
      <c r="C20" s="171" t="inlineStr">
        <is>
          <t>01.7.06.07-0002</t>
        </is>
      </c>
      <c r="D20" s="170" t="inlineStr">
        <is>
          <t>Лента монтажная, тип ЛМ-5</t>
        </is>
      </c>
      <c r="E20" s="265" t="inlineStr">
        <is>
          <t>10 м</t>
        </is>
      </c>
      <c r="F20" s="265" t="n">
        <v>0.048</v>
      </c>
      <c r="G20" s="168" t="n">
        <v>6.9</v>
      </c>
      <c r="H20" s="168" t="n">
        <v>0.33</v>
      </c>
      <c r="I20" s="165" t="n"/>
    </row>
    <row r="21">
      <c r="A21" s="187" t="n">
        <v>7</v>
      </c>
      <c r="B21" s="238" t="n"/>
      <c r="C21" s="171" t="inlineStr">
        <is>
          <t>01.3.01.05-0009</t>
        </is>
      </c>
      <c r="D21" s="170" t="inlineStr">
        <is>
          <t>Парафин нефтяной твердый Т-1</t>
        </is>
      </c>
      <c r="E21" s="265" t="inlineStr">
        <is>
          <t>т</t>
        </is>
      </c>
      <c r="F21" s="265" t="n">
        <v>2e-05</v>
      </c>
      <c r="G21" s="168" t="n">
        <v>8105.71</v>
      </c>
      <c r="H21" s="168" t="n">
        <v>0.16</v>
      </c>
      <c r="I21" s="165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  <row r="31">
      <c r="H31" s="317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7" t="inlineStr">
        <is>
          <t>Наименование разрабатываемого показателя УНЦ — Муфта концевая до 1 кВ сечением до 185мм2</t>
        </is>
      </c>
    </row>
    <row r="8">
      <c r="B8" s="240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40.710937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8" t="inlineStr">
        <is>
          <t>Расчет стоимости СМР и оборудования</t>
        </is>
      </c>
    </row>
    <row r="5" ht="12.75" customFormat="1" customHeight="1" s="4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9" t="inlineStr">
        <is>
          <t>Муфта концевая до 1 кВ сечением до 185мм2</t>
        </is>
      </c>
    </row>
    <row r="7" ht="12.75" customFormat="1" customHeight="1" s="4">
      <c r="A7" s="221" t="inlineStr">
        <is>
          <t>Единица измерения  — 1 ед</t>
        </is>
      </c>
      <c r="I7" s="227" t="n"/>
      <c r="J7" s="227" t="n"/>
    </row>
    <row r="8" ht="13.5" customFormat="1" customHeight="1" s="4">
      <c r="A8" s="221" t="n"/>
    </row>
    <row r="9" ht="13.15" customFormat="1" customHeight="1" s="4"/>
    <row r="10" ht="27" customHeight="1">
      <c r="A10" s="247" t="inlineStr">
        <is>
          <t>№ пп.</t>
        </is>
      </c>
      <c r="B10" s="247" t="inlineStr">
        <is>
          <t>Код ресурса</t>
        </is>
      </c>
      <c r="C10" s="247" t="inlineStr">
        <is>
          <t>Наименование</t>
        </is>
      </c>
      <c r="D10" s="247" t="inlineStr">
        <is>
          <t>Ед. изм.</t>
        </is>
      </c>
      <c r="E10" s="247" t="inlineStr">
        <is>
          <t>Кол-во единиц по проектным данным</t>
        </is>
      </c>
      <c r="F10" s="247" t="inlineStr">
        <is>
          <t>Сметная стоимость в ценах на 01.01.2000 (руб.)</t>
        </is>
      </c>
      <c r="G10" s="312" t="n"/>
      <c r="H10" s="247" t="inlineStr">
        <is>
          <t>Удельный вес, %</t>
        </is>
      </c>
      <c r="I10" s="247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7" t="inlineStr">
        <is>
          <t>на ед. изм.</t>
        </is>
      </c>
      <c r="G11" s="247" t="inlineStr">
        <is>
          <t>общая</t>
        </is>
      </c>
      <c r="H11" s="314" t="n"/>
      <c r="I11" s="247" t="inlineStr">
        <is>
          <t>на ед. изм.</t>
        </is>
      </c>
      <c r="J11" s="247" t="inlineStr">
        <is>
          <t>общая</t>
        </is>
      </c>
      <c r="M11" s="12" t="n"/>
      <c r="N11" s="12" t="n"/>
    </row>
    <row r="12">
      <c r="A12" s="247" t="n">
        <v>1</v>
      </c>
      <c r="B12" s="247" t="n">
        <v>2</v>
      </c>
      <c r="C12" s="247" t="n">
        <v>3</v>
      </c>
      <c r="D12" s="247" t="n">
        <v>4</v>
      </c>
      <c r="E12" s="247" t="n">
        <v>5</v>
      </c>
      <c r="F12" s="247" t="n">
        <v>6</v>
      </c>
      <c r="G12" s="247" t="n">
        <v>7</v>
      </c>
      <c r="H12" s="247" t="n">
        <v>8</v>
      </c>
      <c r="I12" s="242" t="n">
        <v>9</v>
      </c>
      <c r="J12" s="242" t="n">
        <v>10</v>
      </c>
      <c r="M12" s="12" t="n"/>
      <c r="N12" s="12" t="n"/>
    </row>
    <row r="13">
      <c r="A13" s="247" t="n"/>
      <c r="B13" s="236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25" t="n"/>
      <c r="J13" s="125" t="n"/>
    </row>
    <row r="14" ht="25.5" customHeight="1">
      <c r="A14" s="247" t="n">
        <v>1</v>
      </c>
      <c r="B14" s="135" t="inlineStr">
        <is>
          <t>1-3-8</t>
        </is>
      </c>
      <c r="C14" s="246" t="inlineStr">
        <is>
          <t>Затраты труда рабочих-строителей среднего разряда (3,8)</t>
        </is>
      </c>
      <c r="D14" s="247" t="inlineStr">
        <is>
          <t>чел.-ч.</t>
        </is>
      </c>
      <c r="E14" s="318" t="n">
        <v>10.8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7" t="n"/>
      <c r="B15" s="247" t="n"/>
      <c r="C15" s="236" t="inlineStr">
        <is>
          <t>Итого по разделу "Затраты труда рабочих-строителей"</t>
        </is>
      </c>
      <c r="D15" s="247" t="inlineStr">
        <is>
          <t>чел.-ч.</t>
        </is>
      </c>
      <c r="E15" s="319">
        <f>SUM(E14:E14)</f>
        <v/>
      </c>
      <c r="F15" s="32" t="n"/>
      <c r="G15" s="32">
        <f>SUM(G14:G14)</f>
        <v/>
      </c>
      <c r="H15" s="250" t="n">
        <v>1</v>
      </c>
      <c r="I15" s="125" t="n"/>
      <c r="J15" s="32">
        <f>SUM(J14:J14)</f>
        <v/>
      </c>
    </row>
    <row r="16" ht="14.25" customFormat="1" customHeight="1" s="12">
      <c r="A16" s="247" t="n"/>
      <c r="B16" s="246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25" t="n"/>
      <c r="J16" s="125" t="n"/>
    </row>
    <row r="17" ht="14.25" customFormat="1" customHeight="1" s="12">
      <c r="A17" s="247" t="n">
        <v>2</v>
      </c>
      <c r="B17" s="247" t="n">
        <v>2</v>
      </c>
      <c r="C17" s="246" t="inlineStr">
        <is>
          <t>Затраты труда машинистов</t>
        </is>
      </c>
      <c r="D17" s="247" t="inlineStr">
        <is>
          <t>чел.-ч.</t>
        </is>
      </c>
      <c r="E17" s="320" t="n">
        <v>8.539999999999999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7" t="n"/>
      <c r="B18" s="236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25" t="n"/>
      <c r="J18" s="125" t="n"/>
    </row>
    <row r="19" ht="14.25" customFormat="1" customHeight="1" s="12">
      <c r="A19" s="247" t="n"/>
      <c r="B19" s="246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25" t="n"/>
      <c r="J19" s="125" t="n"/>
    </row>
    <row r="20" ht="14.25" customFormat="1" customHeight="1" s="12">
      <c r="A20" s="247" t="n">
        <v>3</v>
      </c>
      <c r="B20" s="171" t="inlineStr">
        <is>
          <t>91.06.09-001</t>
        </is>
      </c>
      <c r="C20" s="170" t="inlineStr">
        <is>
          <t>Вышки телескопические 25 м</t>
        </is>
      </c>
      <c r="D20" s="265" t="inlineStr">
        <is>
          <t>маш.час</t>
        </is>
      </c>
      <c r="E20" s="320" t="n">
        <v>8.539999999999999</v>
      </c>
      <c r="F20" s="178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7" t="n"/>
      <c r="B21" s="247" t="n"/>
      <c r="C21" s="246" t="inlineStr">
        <is>
          <t>Итого основные машины и механизмы</t>
        </is>
      </c>
      <c r="D21" s="247" t="n"/>
      <c r="E21" s="319" t="n"/>
      <c r="F21" s="32" t="n"/>
      <c r="G21" s="32">
        <f>SUM(G20:G20)</f>
        <v/>
      </c>
      <c r="H21" s="250">
        <f>G21/G23</f>
        <v/>
      </c>
      <c r="I21" s="127" t="n"/>
      <c r="J21" s="32">
        <f>SUM(J20:J20)</f>
        <v/>
      </c>
    </row>
    <row r="22" ht="14.25" customFormat="1" customHeight="1" s="12">
      <c r="A22" s="247" t="n"/>
      <c r="B22" s="247" t="n"/>
      <c r="C22" s="246" t="inlineStr">
        <is>
          <t>Итого прочие машины и механизмы</t>
        </is>
      </c>
      <c r="D22" s="247" t="n"/>
      <c r="E22" s="248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7" t="n"/>
      <c r="B23" s="247" t="n"/>
      <c r="C23" s="236" t="inlineStr">
        <is>
          <t>Итого по разделу «Машины и механизмы»</t>
        </is>
      </c>
      <c r="D23" s="247" t="n"/>
      <c r="E23" s="248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7" t="n"/>
      <c r="B24" s="236" t="inlineStr">
        <is>
          <t>Оборудование</t>
        </is>
      </c>
      <c r="C24" s="311" t="n"/>
      <c r="D24" s="311" t="n"/>
      <c r="E24" s="311" t="n"/>
      <c r="F24" s="311" t="n"/>
      <c r="G24" s="311" t="n"/>
      <c r="H24" s="312" t="n"/>
      <c r="I24" s="125" t="n"/>
      <c r="J24" s="125" t="n"/>
    </row>
    <row r="25">
      <c r="A25" s="247" t="n"/>
      <c r="B25" s="246" t="inlineStr">
        <is>
          <t>Основное оборудование</t>
        </is>
      </c>
      <c r="C25" s="311" t="n"/>
      <c r="D25" s="311" t="n"/>
      <c r="E25" s="311" t="n"/>
      <c r="F25" s="311" t="n"/>
      <c r="G25" s="311" t="n"/>
      <c r="H25" s="312" t="n"/>
      <c r="I25" s="125" t="n"/>
      <c r="J25" s="125" t="n"/>
    </row>
    <row r="26">
      <c r="A26" s="247" t="n"/>
      <c r="B26" s="247" t="n"/>
      <c r="C26" s="246" t="inlineStr">
        <is>
          <t>Итого основное оборудование</t>
        </is>
      </c>
      <c r="D26" s="247" t="n"/>
      <c r="E26" s="318" t="n"/>
      <c r="F26" s="249" t="n"/>
      <c r="G26" s="32" t="n">
        <v>0</v>
      </c>
      <c r="H26" s="128" t="n">
        <v>0</v>
      </c>
      <c r="I26" s="127" t="n"/>
      <c r="J26" s="32" t="n">
        <v>0</v>
      </c>
    </row>
    <row r="27">
      <c r="A27" s="247" t="n"/>
      <c r="B27" s="247" t="n"/>
      <c r="C27" s="246" t="inlineStr">
        <is>
          <t>Итого прочее оборудование</t>
        </is>
      </c>
      <c r="D27" s="247" t="n"/>
      <c r="E27" s="319" t="n"/>
      <c r="F27" s="249" t="n"/>
      <c r="G27" s="32" t="n">
        <v>0</v>
      </c>
      <c r="H27" s="128" t="n">
        <v>0</v>
      </c>
      <c r="I27" s="127" t="n"/>
      <c r="J27" s="32" t="n">
        <v>0</v>
      </c>
    </row>
    <row r="28">
      <c r="A28" s="247" t="n"/>
      <c r="B28" s="247" t="n"/>
      <c r="C28" s="236" t="inlineStr">
        <is>
          <t>Итого по разделу «Оборудование»</t>
        </is>
      </c>
      <c r="D28" s="247" t="n"/>
      <c r="E28" s="248" t="n"/>
      <c r="F28" s="249" t="n"/>
      <c r="G28" s="32">
        <f>G26+G27</f>
        <v/>
      </c>
      <c r="H28" s="128" t="n">
        <v>0</v>
      </c>
      <c r="I28" s="127" t="n"/>
      <c r="J28" s="32" t="n">
        <v>0</v>
      </c>
    </row>
    <row r="29">
      <c r="A29" s="247" t="n"/>
      <c r="B29" s="247" t="n"/>
      <c r="C29" s="246" t="inlineStr">
        <is>
          <t>в том числе технологическое оборудование</t>
        </is>
      </c>
      <c r="D29" s="247" t="n"/>
      <c r="E29" s="318" t="n"/>
      <c r="F29" s="249" t="n"/>
      <c r="G29" s="32">
        <f>'Прил.6 Расчет ОБ'!G12</f>
        <v/>
      </c>
      <c r="H29" s="250" t="n"/>
      <c r="I29" s="127" t="n"/>
      <c r="J29" s="32">
        <f>J28</f>
        <v/>
      </c>
    </row>
    <row r="30" ht="14.25" customFormat="1" customHeight="1" s="12">
      <c r="A30" s="247" t="n"/>
      <c r="B30" s="236" t="inlineStr">
        <is>
          <t>Материалы</t>
        </is>
      </c>
      <c r="C30" s="311" t="n"/>
      <c r="D30" s="311" t="n"/>
      <c r="E30" s="311" t="n"/>
      <c r="F30" s="311" t="n"/>
      <c r="G30" s="311" t="n"/>
      <c r="H30" s="312" t="n"/>
      <c r="I30" s="125" t="n"/>
      <c r="J30" s="125" t="n"/>
    </row>
    <row r="31" ht="14.25" customFormat="1" customHeight="1" s="12">
      <c r="A31" s="242" t="n"/>
      <c r="B31" s="241" t="inlineStr">
        <is>
          <t>Основные материалы</t>
        </is>
      </c>
      <c r="C31" s="321" t="n"/>
      <c r="D31" s="321" t="n"/>
      <c r="E31" s="321" t="n"/>
      <c r="F31" s="321" t="n"/>
      <c r="G31" s="321" t="n"/>
      <c r="H31" s="322" t="n"/>
      <c r="I31" s="138" t="n"/>
      <c r="J31" s="138" t="n"/>
    </row>
    <row r="32" ht="25.5" customFormat="1" customHeight="1" s="12">
      <c r="A32" s="247" t="n">
        <v>4</v>
      </c>
      <c r="B32" s="188" t="inlineStr">
        <is>
          <t>БЦ.91.20</t>
        </is>
      </c>
      <c r="C32" s="246" t="inlineStr">
        <is>
          <t>Муфта концевая до 1 кВ сечением до 185мм2</t>
        </is>
      </c>
      <c r="D32" s="247" t="inlineStr">
        <is>
          <t>шт</t>
        </is>
      </c>
      <c r="E32" s="318" t="n">
        <v>10</v>
      </c>
      <c r="F32" s="249">
        <f>ROUND(I32/'Прил. 10'!$D$13,2)</f>
        <v/>
      </c>
      <c r="G32" s="32">
        <f>ROUND(E32*F32,2)</f>
        <v/>
      </c>
      <c r="H32" s="128">
        <f>G32/$G$38</f>
        <v/>
      </c>
      <c r="I32" s="249" t="n">
        <v>441.42</v>
      </c>
      <c r="J32" s="32">
        <f>ROUND(I32*E32,2)</f>
        <v/>
      </c>
    </row>
    <row r="33" ht="14.25" customFormat="1" customHeight="1" s="12">
      <c r="A33" s="185" t="n"/>
      <c r="B33" s="139" t="n"/>
      <c r="C33" s="140" t="inlineStr">
        <is>
          <t>Итого основные материалы</t>
        </is>
      </c>
      <c r="D33" s="258" t="n"/>
      <c r="E33" s="323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7" t="n">
        <v>5</v>
      </c>
      <c r="B34" s="180" t="inlineStr">
        <is>
          <t>01.3.01.01-0001</t>
        </is>
      </c>
      <c r="C34" s="181" t="inlineStr">
        <is>
          <t>Бензин авиационный Б-70</t>
        </is>
      </c>
      <c r="D34" s="182" t="inlineStr">
        <is>
          <t>т</t>
        </is>
      </c>
      <c r="E34" s="320" t="n">
        <v>0.0008</v>
      </c>
      <c r="F34" s="183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7" t="n">
        <v>6</v>
      </c>
      <c r="B35" s="171" t="inlineStr">
        <is>
          <t>01.7.06.07-0002</t>
        </is>
      </c>
      <c r="C35" s="170" t="inlineStr">
        <is>
          <t>Лента монтажная, тип ЛМ-5</t>
        </is>
      </c>
      <c r="D35" s="265" t="inlineStr">
        <is>
          <t>10 м</t>
        </is>
      </c>
      <c r="E35" s="320" t="n">
        <v>0.048</v>
      </c>
      <c r="F35" s="168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7" t="n">
        <v>7</v>
      </c>
      <c r="B36" s="171" t="inlineStr">
        <is>
          <t>01.3.01.05-0009</t>
        </is>
      </c>
      <c r="C36" s="170" t="inlineStr">
        <is>
          <t>Парафин нефтяной твердый Т-1</t>
        </is>
      </c>
      <c r="D36" s="265" t="inlineStr">
        <is>
          <t>т</t>
        </is>
      </c>
      <c r="E36" s="320" t="n">
        <v>2e-05</v>
      </c>
      <c r="F36" s="168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7" t="n"/>
      <c r="B37" s="247" t="n"/>
      <c r="C37" s="246" t="inlineStr">
        <is>
          <t>Итого прочие материалы</t>
        </is>
      </c>
      <c r="D37" s="247" t="n"/>
      <c r="E37" s="318" t="n"/>
      <c r="F37" s="249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7" t="n"/>
      <c r="B38" s="247" t="n"/>
      <c r="C38" s="236" t="inlineStr">
        <is>
          <t>Итого по разделу «Материалы»</t>
        </is>
      </c>
      <c r="D38" s="247" t="n"/>
      <c r="E38" s="248" t="n"/>
      <c r="F38" s="249" t="n"/>
      <c r="G38" s="32">
        <f>G33+G37</f>
        <v/>
      </c>
      <c r="H38" s="250">
        <f>G38/$G$38</f>
        <v/>
      </c>
      <c r="I38" s="32" t="n"/>
      <c r="J38" s="32">
        <f>J33+J37</f>
        <v/>
      </c>
    </row>
    <row r="39" ht="14.25" customFormat="1" customHeight="1" s="12">
      <c r="A39" s="247" t="n"/>
      <c r="B39" s="247" t="n"/>
      <c r="C39" s="246" t="inlineStr">
        <is>
          <t>ИТОГО ПО РМ</t>
        </is>
      </c>
      <c r="D39" s="247" t="n"/>
      <c r="E39" s="248" t="n"/>
      <c r="F39" s="249" t="n"/>
      <c r="G39" s="32">
        <f>G15+G23+G38</f>
        <v/>
      </c>
      <c r="H39" s="250" t="n"/>
      <c r="I39" s="32" t="n"/>
      <c r="J39" s="32">
        <f>J15+J23+J38</f>
        <v/>
      </c>
    </row>
    <row r="40" ht="14.25" customFormat="1" customHeight="1" s="12">
      <c r="A40" s="247" t="n"/>
      <c r="B40" s="247" t="n"/>
      <c r="C40" s="246" t="inlineStr">
        <is>
          <t>Накладные расходы</t>
        </is>
      </c>
      <c r="D40" s="133">
        <f>ROUND(G40/(G$17+$G$15),2)</f>
        <v/>
      </c>
      <c r="E40" s="248" t="n"/>
      <c r="F40" s="249" t="n"/>
      <c r="G40" s="32" t="n">
        <v>210.32</v>
      </c>
      <c r="H40" s="250" t="n"/>
      <c r="I40" s="32" t="n"/>
      <c r="J40" s="32">
        <f>ROUND(D40*(J15+J17),2)</f>
        <v/>
      </c>
    </row>
    <row r="41" ht="14.25" customFormat="1" customHeight="1" s="12">
      <c r="A41" s="247" t="n"/>
      <c r="B41" s="247" t="n"/>
      <c r="C41" s="246" t="inlineStr">
        <is>
          <t>Сметная прибыль</t>
        </is>
      </c>
      <c r="D41" s="133">
        <f>ROUND(G41/(G$15+G$17),2)</f>
        <v/>
      </c>
      <c r="E41" s="248" t="n"/>
      <c r="F41" s="249" t="n"/>
      <c r="G41" s="32" t="n">
        <v>110.58</v>
      </c>
      <c r="H41" s="250" t="n"/>
      <c r="I41" s="32" t="n"/>
      <c r="J41" s="32">
        <f>ROUND(D41*(J15+J17),2)</f>
        <v/>
      </c>
    </row>
    <row r="42" ht="14.25" customFormat="1" customHeight="1" s="12">
      <c r="A42" s="247" t="n"/>
      <c r="B42" s="247" t="n"/>
      <c r="C42" s="246" t="inlineStr">
        <is>
          <t>Итого СМР (с НР и СП)</t>
        </is>
      </c>
      <c r="D42" s="247" t="n"/>
      <c r="E42" s="248" t="n"/>
      <c r="F42" s="249" t="n"/>
      <c r="G42" s="32">
        <f>G15+G23+G38+G40+G41</f>
        <v/>
      </c>
      <c r="H42" s="250" t="n"/>
      <c r="I42" s="32" t="n"/>
      <c r="J42" s="32">
        <f>J15+J23+J38+J40+J41</f>
        <v/>
      </c>
    </row>
    <row r="43" ht="14.25" customFormat="1" customHeight="1" s="12">
      <c r="A43" s="247" t="n"/>
      <c r="B43" s="247" t="n"/>
      <c r="C43" s="246" t="inlineStr">
        <is>
          <t>ВСЕГО СМР + ОБОРУДОВАНИЕ</t>
        </is>
      </c>
      <c r="D43" s="247" t="n"/>
      <c r="E43" s="248" t="n"/>
      <c r="F43" s="249" t="n"/>
      <c r="G43" s="32">
        <f>G42+G28</f>
        <v/>
      </c>
      <c r="H43" s="250" t="n"/>
      <c r="I43" s="32" t="n"/>
      <c r="J43" s="32">
        <f>J42+J28</f>
        <v/>
      </c>
    </row>
    <row r="44" ht="34.5" customFormat="1" customHeight="1" s="12">
      <c r="A44" s="247" t="n"/>
      <c r="B44" s="247" t="n"/>
      <c r="C44" s="246" t="inlineStr">
        <is>
          <t>ИТОГО ПОКАЗАТЕЛЬ НА ЕД. ИЗМ.</t>
        </is>
      </c>
      <c r="D44" s="247" t="inlineStr">
        <is>
          <t>1 ед</t>
        </is>
      </c>
      <c r="E44" s="318" t="n">
        <v>1</v>
      </c>
      <c r="F44" s="249" t="n"/>
      <c r="G44" s="32">
        <f>G43/E44</f>
        <v/>
      </c>
      <c r="H44" s="250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18" t="inlineStr">
        <is>
          <t>Расчет стоимости оборудования</t>
        </is>
      </c>
    </row>
    <row r="4" ht="25.5" customHeight="1">
      <c r="A4" s="221" t="inlineStr">
        <is>
          <t>Наименование разрабатываемого показателя УНЦ — Муфта концевая до 1 кВ сечением до 185мм2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7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>
      <c r="A9" s="25" t="n"/>
      <c r="B9" s="246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7" t="n"/>
      <c r="B10" s="236" t="n"/>
      <c r="C10" s="246" t="inlineStr">
        <is>
          <t>ИТОГО ИНЖЕНЕРНОЕ ОБОРУДОВАНИЕ</t>
        </is>
      </c>
      <c r="D10" s="236" t="n"/>
      <c r="E10" s="105" t="n"/>
      <c r="F10" s="249" t="n"/>
      <c r="G10" s="249" t="n">
        <v>0</v>
      </c>
    </row>
    <row r="11">
      <c r="A11" s="247" t="n"/>
      <c r="B11" s="246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7" t="n"/>
      <c r="B12" s="246" t="n"/>
      <c r="C12" s="246" t="inlineStr">
        <is>
          <t>ИТОГО ТЕХНОЛОГИЧЕСКОЕ ОБОРУДОВАНИЕ</t>
        </is>
      </c>
      <c r="D12" s="246" t="n"/>
      <c r="E12" s="264" t="n"/>
      <c r="F12" s="249" t="n"/>
      <c r="G12" s="32" t="n">
        <v>0</v>
      </c>
    </row>
    <row r="13" ht="19.5" customHeight="1">
      <c r="A13" s="247" t="n"/>
      <c r="B13" s="246" t="n"/>
      <c r="C13" s="246" t="inlineStr">
        <is>
          <t>Всего по разделу «Оборудование»</t>
        </is>
      </c>
      <c r="D13" s="246" t="n"/>
      <c r="E13" s="264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>
      <c r="A11" s="233" t="inlineStr">
        <is>
          <t>К3-09-3</t>
        </is>
      </c>
      <c r="B11" s="233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8" t="inlineStr">
        <is>
          <t>Приложение № 10</t>
        </is>
      </c>
    </row>
    <row r="5" ht="18.75" customHeight="1">
      <c r="B5" s="117" t="n"/>
    </row>
    <row r="6" ht="15.75" customHeight="1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47.2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47.2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10.77</v>
      </c>
    </row>
    <row r="13" ht="47.2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4.39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94.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0" t="n">
        <v>0.002</v>
      </c>
    </row>
    <row r="19" ht="31.5" customHeight="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9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3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6" t="inlineStr">
        <is>
          <t>№ пп.</t>
        </is>
      </c>
      <c r="B5" s="196" t="inlineStr">
        <is>
          <t>Наименование элемента</t>
        </is>
      </c>
      <c r="C5" s="196" t="inlineStr">
        <is>
          <t>Обозначение</t>
        </is>
      </c>
      <c r="D5" s="196" t="inlineStr">
        <is>
          <t>Формула</t>
        </is>
      </c>
      <c r="E5" s="196" t="inlineStr">
        <is>
          <t>Величина элемента</t>
        </is>
      </c>
      <c r="F5" s="196" t="inlineStr">
        <is>
          <t>Наименования обосновывающих документов</t>
        </is>
      </c>
      <c r="G5" s="143" t="n"/>
    </row>
    <row r="6" ht="15.75" customHeight="1">
      <c r="A6" s="196" t="n">
        <v>1</v>
      </c>
      <c r="B6" s="196" t="n">
        <v>2</v>
      </c>
      <c r="C6" s="196" t="n">
        <v>3</v>
      </c>
      <c r="D6" s="196" t="n">
        <v>4</v>
      </c>
      <c r="E6" s="196" t="n">
        <v>5</v>
      </c>
      <c r="F6" s="196" t="n">
        <v>6</v>
      </c>
      <c r="G6" s="143" t="n"/>
    </row>
    <row r="7" ht="110.25" customHeight="1">
      <c r="A7" s="204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4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5" t="n"/>
    </row>
    <row r="9" ht="15.75" customHeight="1">
      <c r="A9" s="204" t="inlineStr">
        <is>
          <t>1.3</t>
        </is>
      </c>
      <c r="B9" s="189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92" t="n">
        <v>1</v>
      </c>
      <c r="F9" s="189" t="n"/>
      <c r="G9" s="205" t="n"/>
    </row>
    <row r="10" ht="15.75" customHeight="1">
      <c r="A10" s="204" t="inlineStr">
        <is>
          <t>1.4</t>
        </is>
      </c>
      <c r="B10" s="189" t="inlineStr">
        <is>
          <t>Средний разряд работ</t>
        </is>
      </c>
      <c r="C10" s="233" t="n"/>
      <c r="D10" s="233" t="n"/>
      <c r="E10" s="324" t="n">
        <v>3.8</v>
      </c>
      <c r="F10" s="189" t="inlineStr">
        <is>
          <t>РТМ</t>
        </is>
      </c>
      <c r="G10" s="205" t="n"/>
    </row>
    <row r="11" ht="78.75" customHeight="1">
      <c r="A11" s="204" t="inlineStr">
        <is>
          <t>1.5</t>
        </is>
      </c>
      <c r="B11" s="189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25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8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6" t="n">
        <v>1.139</v>
      </c>
      <c r="F12" s="2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3" t="inlineStr">
        <is>
          <t>1.7</t>
        </is>
      </c>
      <c r="B13" s="214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216">
        <f>((E7*E9/E8)*E11)*E12</f>
        <v/>
      </c>
      <c r="F13" s="2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2025-01-24T12:08:02Z</dcterms:modified>
  <cp:lastModifiedBy>112</cp:lastModifiedBy>
</cp:coreProperties>
</file>