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185мм2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0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соединительная до 1 кВ сечением до 185мм2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1">
        <f>D18*0.025+(D18*0.025+D18)*0.021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2" t="inlineStr">
        <is>
          <t>1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  <c r="E23" s="166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1">
        <f>D23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185мм2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5" t="n">
        <v>44</v>
      </c>
      <c r="H12" s="195" t="n"/>
      <c r="I12" s="195" t="n"/>
      <c r="J12" s="196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1"/>
  <sheetViews>
    <sheetView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Муфта соединительная до 1 кВ сечением до 185мм2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27.12</v>
      </c>
      <c r="G12" s="313" t="n">
        <v>9.4</v>
      </c>
      <c r="H12" s="168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8" t="n"/>
      <c r="H14" s="178" t="n">
        <v>0.78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SUM(H16:H17)</f>
        <v/>
      </c>
    </row>
    <row r="16">
      <c r="A16" s="262" t="n">
        <v>3</v>
      </c>
      <c r="B16" s="235" t="n"/>
      <c r="C16" s="135" t="inlineStr">
        <is>
          <t>91.05.05-015</t>
        </is>
      </c>
      <c r="D16" s="243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135" t="n">
        <v>0.03</v>
      </c>
      <c r="G16" s="246" t="n">
        <v>115.4</v>
      </c>
      <c r="H16" s="168">
        <f>ROUND(F16*G16,2)</f>
        <v/>
      </c>
      <c r="I16" s="174" t="n"/>
    </row>
    <row r="17">
      <c r="A17" s="262" t="n">
        <v>4</v>
      </c>
      <c r="B17" s="235" t="n"/>
      <c r="C17" s="135" t="inlineStr">
        <is>
          <t>91.14.02-001</t>
        </is>
      </c>
      <c r="D17" s="243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135" t="n">
        <v>0.03</v>
      </c>
      <c r="G17" s="246" t="n">
        <v>65.70999999999999</v>
      </c>
      <c r="H17" s="168">
        <f>ROUND(F17*G17,2)</f>
        <v/>
      </c>
      <c r="I17" s="174" t="n"/>
    </row>
    <row r="18">
      <c r="A18" s="234" t="inlineStr">
        <is>
          <t>Материалы</t>
        </is>
      </c>
      <c r="B18" s="308" t="n"/>
      <c r="C18" s="308" t="n"/>
      <c r="D18" s="308" t="n"/>
      <c r="E18" s="309" t="n"/>
      <c r="F18" s="234" t="n"/>
      <c r="G18" s="157" t="n"/>
      <c r="H18" s="312">
        <f>SUM(H19:H23)</f>
        <v/>
      </c>
    </row>
    <row r="19">
      <c r="A19" s="184" t="n">
        <v>5</v>
      </c>
      <c r="B19" s="184" t="n"/>
      <c r="C19" s="262" t="inlineStr">
        <is>
          <t>Прайс из СД ОП</t>
        </is>
      </c>
      <c r="D19" s="183" t="inlineStr">
        <is>
          <t>Муфта соединительная до 1 кВ сечением до 185мм2</t>
        </is>
      </c>
      <c r="E19" s="262" t="inlineStr">
        <is>
          <t>шт</t>
        </is>
      </c>
      <c r="F19" s="262" t="n">
        <v>10</v>
      </c>
      <c r="G19" s="183" t="n">
        <v>463.54</v>
      </c>
      <c r="H19" s="168" t="n">
        <v>4635.4</v>
      </c>
    </row>
    <row r="20">
      <c r="A20" s="172" t="n">
        <v>6</v>
      </c>
      <c r="B20" s="235" t="n"/>
      <c r="C20" s="135" t="inlineStr">
        <is>
          <t>20.2.01.05-0013</t>
        </is>
      </c>
      <c r="D20" s="243" t="inlineStr">
        <is>
          <t>Гильза кабельная: медная ГМ 185</t>
        </is>
      </c>
      <c r="E20" s="244" t="inlineStr">
        <is>
          <t>100 шт</t>
        </is>
      </c>
      <c r="F20" s="135" t="n">
        <v>0.093</v>
      </c>
      <c r="G20" s="246" t="n">
        <v>1929</v>
      </c>
      <c r="H20" s="168" t="n">
        <v>179.4</v>
      </c>
      <c r="I20" s="165" t="n"/>
    </row>
    <row r="21">
      <c r="A21" s="184" t="n">
        <v>7</v>
      </c>
      <c r="B21" s="235" t="n"/>
      <c r="C21" s="135" t="inlineStr">
        <is>
          <t>01.3.01.01-0001</t>
        </is>
      </c>
      <c r="D21" s="243" t="inlineStr">
        <is>
          <t>Бензин авиационный Б-70</t>
        </is>
      </c>
      <c r="E21" s="244" t="inlineStr">
        <is>
          <t>т</t>
        </is>
      </c>
      <c r="F21" s="135" t="n">
        <v>0.0024</v>
      </c>
      <c r="G21" s="246" t="n">
        <v>4488.4</v>
      </c>
      <c r="H21" s="168" t="n">
        <v>10.77</v>
      </c>
      <c r="I21" s="165" t="n"/>
    </row>
    <row r="22">
      <c r="A22" s="172" t="n">
        <v>8</v>
      </c>
      <c r="B22" s="235" t="n"/>
      <c r="C22" s="135" t="inlineStr">
        <is>
          <t>01.7.06.07-0002</t>
        </is>
      </c>
      <c r="D22" s="243" t="inlineStr">
        <is>
          <t>Лента монтажная, тип ЛМ-5</t>
        </is>
      </c>
      <c r="E22" s="244" t="inlineStr">
        <is>
          <t>10 м</t>
        </is>
      </c>
      <c r="F22" s="244" t="n">
        <v>0.07199999999999999</v>
      </c>
      <c r="G22" s="246" t="n">
        <v>6.9</v>
      </c>
      <c r="H22" s="168" t="n">
        <v>0.5</v>
      </c>
      <c r="I22" s="165" t="n"/>
    </row>
    <row r="23">
      <c r="A23" s="184" t="n">
        <v>9</v>
      </c>
      <c r="B23" s="235" t="n"/>
      <c r="C23" s="135" t="inlineStr">
        <is>
          <t>01.3.01.05-0009</t>
        </is>
      </c>
      <c r="D23" s="243" t="inlineStr">
        <is>
          <t>Парафины нефтяные твердые марки Т-1</t>
        </is>
      </c>
      <c r="E23" s="244" t="inlineStr">
        <is>
          <t>т</t>
        </is>
      </c>
      <c r="F23" s="244" t="n">
        <v>6e-05</v>
      </c>
      <c r="G23" s="246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1">
      <c r="H31" s="314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185мм2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соединительная до 1 кВ сечением до 185мм2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5" t="n">
        <v>27.12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4" t="n">
        <v>3</v>
      </c>
      <c r="B20" s="135" t="inlineStr">
        <is>
          <t>91.05.05-015</t>
        </is>
      </c>
      <c r="C20" s="243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17" t="n">
        <v>0.03</v>
      </c>
      <c r="F20" s="246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5" t="inlineStr">
        <is>
          <t>91.14.02-001</t>
        </is>
      </c>
      <c r="C21" s="243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17" t="n">
        <v>0.03</v>
      </c>
      <c r="F21" s="246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43" t="inlineStr">
        <is>
          <t>Итого основные машины и механизмы</t>
        </is>
      </c>
      <c r="D22" s="244" t="n"/>
      <c r="E22" s="315" t="n"/>
      <c r="F22" s="32" t="n"/>
      <c r="G22" s="32">
        <f>SUM(G20:G21)</f>
        <v/>
      </c>
      <c r="H22" s="247">
        <f>G22/G24</f>
        <v/>
      </c>
      <c r="I22" s="127" t="n"/>
      <c r="J22" s="32">
        <f>SUM(J20:J21)</f>
        <v/>
      </c>
    </row>
    <row r="23" ht="14.25" customFormat="1" customHeight="1" s="12">
      <c r="A23" s="244" t="n"/>
      <c r="B23" s="244" t="n"/>
      <c r="C23" s="243" t="inlineStr">
        <is>
          <t>Итого прочие машины и механизмы</t>
        </is>
      </c>
      <c r="D23" s="244" t="n"/>
      <c r="E23" s="245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3" t="inlineStr">
        <is>
          <t>Итого по разделу «Машины и механизмы»</t>
        </is>
      </c>
      <c r="D24" s="244" t="n"/>
      <c r="E24" s="245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4" t="n"/>
      <c r="B25" s="233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3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4" t="n"/>
      <c r="B27" s="244" t="n"/>
      <c r="C27" s="243" t="inlineStr">
        <is>
          <t>Итого основное оборудование</t>
        </is>
      </c>
      <c r="D27" s="244" t="n"/>
      <c r="E27" s="317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43" t="inlineStr">
        <is>
          <t>Итого прочее оборудование</t>
        </is>
      </c>
      <c r="D28" s="244" t="n"/>
      <c r="E28" s="315" t="n"/>
      <c r="F28" s="246" t="n"/>
      <c r="G28" s="32" t="n">
        <v>0</v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33" t="inlineStr">
        <is>
          <t>Итого по разделу «Оборудование»</t>
        </is>
      </c>
      <c r="D29" s="244" t="n"/>
      <c r="E29" s="245" t="n"/>
      <c r="F29" s="246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4" t="n"/>
      <c r="B30" s="244" t="n"/>
      <c r="C30" s="243" t="inlineStr">
        <is>
          <t>в том числе технологическое оборудование</t>
        </is>
      </c>
      <c r="D30" s="244" t="n"/>
      <c r="E30" s="317" t="n"/>
      <c r="F30" s="246" t="n"/>
      <c r="G30" s="32">
        <f>'Прил.6 Расчет ОБ'!G12</f>
        <v/>
      </c>
      <c r="H30" s="247" t="n"/>
      <c r="I30" s="127" t="n"/>
      <c r="J30" s="32">
        <f>J29</f>
        <v/>
      </c>
    </row>
    <row r="31" ht="14.25" customFormat="1" customHeight="1" s="12">
      <c r="A31" s="244" t="n"/>
      <c r="B31" s="233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39" t="n"/>
      <c r="B32" s="238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4" t="n">
        <v>5</v>
      </c>
      <c r="B33" s="185" t="inlineStr">
        <is>
          <t>БЦ.91.124</t>
        </is>
      </c>
      <c r="C33" s="243" t="inlineStr">
        <is>
          <t>Муфта соединительная до 1 кВ сечением до 185мм2</t>
        </is>
      </c>
      <c r="D33" s="244" t="inlineStr">
        <is>
          <t>шт</t>
        </is>
      </c>
      <c r="E33" s="317" t="n">
        <v>10</v>
      </c>
      <c r="F33" s="246">
        <f>ROUND(I33/'Прил. 10'!$D$13,2)</f>
        <v/>
      </c>
      <c r="G33" s="32">
        <f>ROUND(E33*F33,2)</f>
        <v/>
      </c>
      <c r="H33" s="128">
        <f>G33/$G$40</f>
        <v/>
      </c>
      <c r="I33" s="246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55" t="n"/>
      <c r="E34" s="320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4" t="n">
        <v>6</v>
      </c>
      <c r="B35" s="135" t="inlineStr">
        <is>
          <t>20.2.01.05-0013</t>
        </is>
      </c>
      <c r="C35" s="243" t="inlineStr">
        <is>
          <t>Гильза кабельная: медная ГМ 185</t>
        </is>
      </c>
      <c r="D35" s="244" t="inlineStr">
        <is>
          <t>100 шт</t>
        </is>
      </c>
      <c r="E35" s="135" t="n">
        <v>0.093</v>
      </c>
      <c r="F35" s="246" t="n">
        <v>1929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5" t="inlineStr">
        <is>
          <t>01.3.01.01-0001</t>
        </is>
      </c>
      <c r="C36" s="243" t="inlineStr">
        <is>
          <t>Бензин авиационный Б-70</t>
        </is>
      </c>
      <c r="D36" s="244" t="inlineStr">
        <is>
          <t>т</t>
        </is>
      </c>
      <c r="E36" s="135" t="n">
        <v>0.0024</v>
      </c>
      <c r="F36" s="246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5" t="inlineStr">
        <is>
          <t>01.7.06.07-0002</t>
        </is>
      </c>
      <c r="C37" s="243" t="inlineStr">
        <is>
          <t>Лента монтажная, тип ЛМ-5</t>
        </is>
      </c>
      <c r="D37" s="244" t="inlineStr">
        <is>
          <t>10 м</t>
        </is>
      </c>
      <c r="E37" s="244" t="n">
        <v>0.07199999999999999</v>
      </c>
      <c r="F37" s="246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4" t="n">
        <v>9</v>
      </c>
      <c r="B38" s="135" t="inlineStr">
        <is>
          <t>01.3.01.05-0009</t>
        </is>
      </c>
      <c r="C38" s="243" t="inlineStr">
        <is>
          <t>Парафины нефтяные твердые марки Т-1</t>
        </is>
      </c>
      <c r="D38" s="244" t="inlineStr">
        <is>
          <t>т</t>
        </is>
      </c>
      <c r="E38" s="244" t="n">
        <v>6e-05</v>
      </c>
      <c r="F38" s="246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5" t="n"/>
      <c r="B39" s="244" t="n"/>
      <c r="C39" s="243" t="inlineStr">
        <is>
          <t>Итого прочие материалы</t>
        </is>
      </c>
      <c r="D39" s="244" t="n"/>
      <c r="E39" s="317" t="n"/>
      <c r="F39" s="246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4" t="n"/>
      <c r="B40" s="244" t="n"/>
      <c r="C40" s="233" t="inlineStr">
        <is>
          <t>Итого по разделу «Материалы»</t>
        </is>
      </c>
      <c r="D40" s="244" t="n"/>
      <c r="E40" s="245" t="n"/>
      <c r="F40" s="246" t="n"/>
      <c r="G40" s="32">
        <f>G34+G39</f>
        <v/>
      </c>
      <c r="H40" s="247">
        <f>G40/$G$40</f>
        <v/>
      </c>
      <c r="I40" s="32" t="n"/>
      <c r="J40" s="32">
        <f>J34+J39</f>
        <v/>
      </c>
    </row>
    <row r="41" ht="14.25" customFormat="1" customHeight="1" s="12">
      <c r="A41" s="244" t="n"/>
      <c r="B41" s="244" t="n"/>
      <c r="C41" s="243" t="inlineStr">
        <is>
          <t>ИТОГО ПО РМ</t>
        </is>
      </c>
      <c r="D41" s="244" t="n"/>
      <c r="E41" s="245" t="n"/>
      <c r="F41" s="246" t="n"/>
      <c r="G41" s="32">
        <f>G15+G24+G40</f>
        <v/>
      </c>
      <c r="H41" s="247" t="n"/>
      <c r="I41" s="32" t="n"/>
      <c r="J41" s="32">
        <f>J15+J24+J40</f>
        <v/>
      </c>
    </row>
    <row r="42" ht="14.25" customFormat="1" customHeight="1" s="12">
      <c r="A42" s="244" t="n"/>
      <c r="B42" s="244" t="n"/>
      <c r="C42" s="243" t="inlineStr">
        <is>
          <t>Накладные расходы</t>
        </is>
      </c>
      <c r="D42" s="133">
        <f>ROUND(G42/(G$17+$G$15),2)</f>
        <v/>
      </c>
      <c r="E42" s="245" t="n"/>
      <c r="F42" s="246" t="n"/>
      <c r="G42" s="32" t="n">
        <v>248.05</v>
      </c>
      <c r="H42" s="247" t="n"/>
      <c r="I42" s="32" t="n"/>
      <c r="J42" s="32">
        <f>ROUND(D42*(J15+J17),2)</f>
        <v/>
      </c>
    </row>
    <row r="43" ht="14.25" customFormat="1" customHeight="1" s="12">
      <c r="A43" s="244" t="n"/>
      <c r="B43" s="244" t="n"/>
      <c r="C43" s="243" t="inlineStr">
        <is>
          <t>Сметная прибыль</t>
        </is>
      </c>
      <c r="D43" s="133">
        <f>ROUND(G43/(G$15+G$17),2)</f>
        <v/>
      </c>
      <c r="E43" s="245" t="n"/>
      <c r="F43" s="246" t="n"/>
      <c r="G43" s="32" t="n">
        <v>130.42</v>
      </c>
      <c r="H43" s="247" t="n"/>
      <c r="I43" s="32" t="n"/>
      <c r="J43" s="32">
        <f>ROUND(D43*(J15+J17),2)</f>
        <v/>
      </c>
    </row>
    <row r="44" ht="14.25" customFormat="1" customHeight="1" s="12">
      <c r="A44" s="244" t="n"/>
      <c r="B44" s="244" t="n"/>
      <c r="C44" s="243" t="inlineStr">
        <is>
          <t>Итого СМР (с НР и СП)</t>
        </is>
      </c>
      <c r="D44" s="244" t="n"/>
      <c r="E44" s="245" t="n"/>
      <c r="F44" s="246" t="n"/>
      <c r="G44" s="32">
        <f>G15+G24+G40+G42+G43</f>
        <v/>
      </c>
      <c r="H44" s="247" t="n"/>
      <c r="I44" s="32" t="n"/>
      <c r="J44" s="32">
        <f>J15+J24+J40+J42+J43</f>
        <v/>
      </c>
    </row>
    <row r="45" ht="14.25" customFormat="1" customHeight="1" s="12">
      <c r="A45" s="244" t="n"/>
      <c r="B45" s="244" t="n"/>
      <c r="C45" s="243" t="inlineStr">
        <is>
          <t>ВСЕГО СМР + ОБОРУДОВАНИЕ</t>
        </is>
      </c>
      <c r="D45" s="244" t="n"/>
      <c r="E45" s="245" t="n"/>
      <c r="F45" s="246" t="n"/>
      <c r="G45" s="32">
        <f>G44+G29</f>
        <v/>
      </c>
      <c r="H45" s="247" t="n"/>
      <c r="I45" s="32" t="n"/>
      <c r="J45" s="32">
        <f>J44+J29</f>
        <v/>
      </c>
    </row>
    <row r="46" ht="34.5" customFormat="1" customHeight="1" s="12">
      <c r="A46" s="244" t="n"/>
      <c r="B46" s="244" t="n"/>
      <c r="C46" s="243" t="inlineStr">
        <is>
          <t>ИТОГО ПОКАЗАТЕЛЬ НА ЕД. ИЗМ.</t>
        </is>
      </c>
      <c r="D46" s="244" t="inlineStr">
        <is>
          <t>1 ед</t>
        </is>
      </c>
      <c r="E46" s="317" t="n">
        <v>1</v>
      </c>
      <c r="F46" s="246" t="n"/>
      <c r="G46" s="32">
        <f>G45/E46</f>
        <v/>
      </c>
      <c r="H46" s="247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185мм2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К3-09-3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10.77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4.39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1" t="n">
        <v>3.8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2025-01-24T12:08:02Z</dcterms:modified>
  <cp:lastModifiedBy>112</cp:lastModifiedBy>
</cp:coreProperties>
</file>