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top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5" t="inlineStr">
        <is>
          <t>Наименование разрабатываемого показателя УНЦ - Муфта соединительная до 1 кВ сечением до 240мм2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Муфта соединительная до 1 кВ сечением до 240мм2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5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5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5">
        <f>D17</f>
        <v/>
      </c>
      <c r="E23" s="166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 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60.75" customHeight="1">
      <c r="B12" s="189" t="n">
        <v>1</v>
      </c>
      <c r="C12" s="160" t="inlineStr">
        <is>
          <t>Муфта соединительная до 1 кВ сечением до 240мм2</t>
        </is>
      </c>
      <c r="D12" s="190" t="inlineStr">
        <is>
          <t>02-45-02</t>
        </is>
      </c>
      <c r="E12" s="147" t="inlineStr">
        <is>
          <t>ЛЭП 0,4/0,23 кВ, ТП 264</t>
        </is>
      </c>
      <c r="F12" s="191" t="n"/>
      <c r="G12" s="191" t="n">
        <v>32.83</v>
      </c>
      <c r="H12" s="191" t="n"/>
      <c r="I12" s="191" t="n"/>
      <c r="J12" s="192">
        <f>SUM(F12:I12)</f>
        <v/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</row>
    <row r="14" ht="15.75" customHeight="1">
      <c r="B14" s="227" t="inlineStr">
        <is>
          <t>Всего по объекту в сопоставимом уровне цен 1 кв. 2018 г. :</t>
        </is>
      </c>
      <c r="C14" s="306" t="n"/>
      <c r="D14" s="306" t="n"/>
      <c r="E14" s="307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view="pageBreakPreview" topLeftCell="A12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9"/>
    <col width="15" customWidth="1" min="11" max="11"/>
    <col width="9.140625" customWidth="1" style="143" min="14" max="14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 Муфта соединительная до 1 кВ сечением до 240мм2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39" t="n">
        <v>30.96</v>
      </c>
      <c r="G12" s="311" t="n">
        <v>9.4</v>
      </c>
      <c r="H12" s="168">
        <f>ROUND(F12*G12,2)</f>
        <v/>
      </c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1" t="n">
        <v>2</v>
      </c>
      <c r="D14" s="170" t="inlineStr">
        <is>
          <t>Затраты труда машинистов(справочно)</t>
        </is>
      </c>
      <c r="E14" s="260" t="inlineStr">
        <is>
          <t>чел.-ч</t>
        </is>
      </c>
      <c r="F14" s="260" t="n">
        <v>0.06</v>
      </c>
      <c r="G14" s="168" t="n"/>
      <c r="H14" s="178" t="n">
        <v>0.78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SUM(H16:H17)</f>
        <v/>
      </c>
    </row>
    <row r="16" ht="25.5" customHeight="1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135" t="n">
        <v>0.03</v>
      </c>
      <c r="G16" s="249" t="n">
        <v>115.4</v>
      </c>
      <c r="H16" s="168">
        <f>ROUND(F16*G16,2)</f>
        <v/>
      </c>
      <c r="I16" s="174" t="n"/>
    </row>
    <row r="17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грузоподъемность: до 5 т</t>
        </is>
      </c>
      <c r="E17" s="239" t="inlineStr">
        <is>
          <t>маш.час</t>
        </is>
      </c>
      <c r="F17" s="135" t="n">
        <v>0.03</v>
      </c>
      <c r="G17" s="249" t="n">
        <v>65.70999999999999</v>
      </c>
      <c r="H17" s="168">
        <f>ROUND(F17*G17,2)</f>
        <v/>
      </c>
      <c r="I17" s="174" t="n"/>
    </row>
    <row r="18">
      <c r="A18" s="230" t="inlineStr">
        <is>
          <t>Материалы</t>
        </is>
      </c>
      <c r="B18" s="306" t="n"/>
      <c r="C18" s="306" t="n"/>
      <c r="D18" s="306" t="n"/>
      <c r="E18" s="307" t="n"/>
      <c r="F18" s="230" t="n"/>
      <c r="G18" s="157" t="n"/>
      <c r="H18" s="310">
        <f>SUM(H19:H23)</f>
        <v/>
      </c>
    </row>
    <row r="19">
      <c r="A19" s="184" t="n">
        <v>5</v>
      </c>
      <c r="B19" s="184" t="n"/>
      <c r="C19" s="260" t="inlineStr">
        <is>
          <t>Прайс из СД ОП</t>
        </is>
      </c>
      <c r="D19" s="183" t="inlineStr">
        <is>
          <t>Муфта соединительная до 1 кВ сечением до 240мм2</t>
        </is>
      </c>
      <c r="E19" s="260" t="inlineStr">
        <is>
          <t>шт</t>
        </is>
      </c>
      <c r="F19" s="260" t="n">
        <v>8</v>
      </c>
      <c r="G19" s="194" t="n">
        <v>381.07</v>
      </c>
      <c r="H19" s="168" t="n">
        <v>3048.56</v>
      </c>
    </row>
    <row r="20">
      <c r="A20" s="172" t="n">
        <v>6</v>
      </c>
      <c r="B20" s="231" t="n"/>
      <c r="C20" s="135" t="inlineStr">
        <is>
          <t>20.2.01.05-0014</t>
        </is>
      </c>
      <c r="D20" s="247" t="inlineStr">
        <is>
          <t>Гильза кабельная: медная ГМ 240</t>
        </is>
      </c>
      <c r="E20" s="239" t="inlineStr">
        <is>
          <t>100 шт</t>
        </is>
      </c>
      <c r="F20" s="135" t="n">
        <v>0.093</v>
      </c>
      <c r="G20" s="249" t="n">
        <v>3120</v>
      </c>
      <c r="H20" s="168" t="n">
        <v>290.16</v>
      </c>
      <c r="I20" s="165" t="n"/>
    </row>
    <row r="21">
      <c r="A21" s="184" t="n">
        <v>7</v>
      </c>
      <c r="B21" s="231" t="n"/>
      <c r="C21" s="135" t="inlineStr">
        <is>
          <t>01.3.01.01-0001</t>
        </is>
      </c>
      <c r="D21" s="247" t="inlineStr">
        <is>
          <t>Бензин авиационный Б-70</t>
        </is>
      </c>
      <c r="E21" s="239" t="inlineStr">
        <is>
          <t>т</t>
        </is>
      </c>
      <c r="F21" s="135" t="n">
        <v>0.0024</v>
      </c>
      <c r="G21" s="249" t="n">
        <v>4488.4</v>
      </c>
      <c r="H21" s="168" t="n">
        <v>10.77</v>
      </c>
      <c r="I21" s="165" t="n"/>
    </row>
    <row r="22">
      <c r="A22" s="172" t="n">
        <v>8</v>
      </c>
      <c r="B22" s="231" t="n"/>
      <c r="C22" s="135" t="inlineStr">
        <is>
          <t>01.7.06.07-0002</t>
        </is>
      </c>
      <c r="D22" s="247" t="inlineStr">
        <is>
          <t>Лента монтажная, тип ЛМ-5</t>
        </is>
      </c>
      <c r="E22" s="239" t="inlineStr">
        <is>
          <t>10 м</t>
        </is>
      </c>
      <c r="F22" s="239" t="n">
        <v>0.07199999999999999</v>
      </c>
      <c r="G22" s="249" t="n">
        <v>6.9</v>
      </c>
      <c r="H22" s="168" t="n">
        <v>0.5</v>
      </c>
      <c r="I22" s="165" t="n"/>
    </row>
    <row r="23">
      <c r="A23" s="184" t="n">
        <v>9</v>
      </c>
      <c r="B23" s="231" t="n"/>
      <c r="C23" s="135" t="inlineStr">
        <is>
          <t>01.3.01.05-0009</t>
        </is>
      </c>
      <c r="D23" s="247" t="inlineStr">
        <is>
          <t>Парафины нефтяные твердые марки Т-1</t>
        </is>
      </c>
      <c r="E23" s="239" t="inlineStr">
        <is>
          <t>т</t>
        </is>
      </c>
      <c r="F23" s="239" t="n">
        <v>6e-05</v>
      </c>
      <c r="G23" s="249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соединительная до 1 кВ сечением до 240мм2</t>
        </is>
      </c>
    </row>
    <row r="8">
      <c r="B8" s="235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Муфта соединительная до 1 кВ сечением до 240мм2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1-3-8</t>
        </is>
      </c>
      <c r="C14" s="247" t="inlineStr">
        <is>
          <t>Затраты труда рабочих-строителей среднего разряда (3,8)</t>
        </is>
      </c>
      <c r="D14" s="239" t="inlineStr">
        <is>
          <t>чел.-ч.</t>
        </is>
      </c>
      <c r="E14" s="312" t="n">
        <v>30.96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2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3" t="n">
        <v>0.06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4" t="n">
        <v>0.03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грузоподъемность: до 5 т</t>
        </is>
      </c>
      <c r="D21" s="239" t="inlineStr">
        <is>
          <t>маш.час</t>
        </is>
      </c>
      <c r="E21" s="314" t="n">
        <v>0.03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/>
      <c r="B22" s="239" t="n"/>
      <c r="C22" s="247" t="inlineStr">
        <is>
          <t>Итого основные машины и механизмы</t>
        </is>
      </c>
      <c r="D22" s="239" t="n"/>
      <c r="E22" s="312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39" t="n"/>
      <c r="B23" s="239" t="n"/>
      <c r="C23" s="247" t="inlineStr">
        <is>
          <t>Итого прочие машины и механизмы</t>
        </is>
      </c>
      <c r="D23" s="239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39" t="n"/>
      <c r="B24" s="239" t="n"/>
      <c r="C24" s="229" t="inlineStr">
        <is>
          <t>Итого по разделу «Машины и механизмы»</t>
        </is>
      </c>
      <c r="D24" s="239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39" t="n"/>
      <c r="B25" s="229" t="inlineStr">
        <is>
          <t>Оборудование</t>
        </is>
      </c>
      <c r="C25" s="306" t="n"/>
      <c r="D25" s="306" t="n"/>
      <c r="E25" s="306" t="n"/>
      <c r="F25" s="306" t="n"/>
      <c r="G25" s="306" t="n"/>
      <c r="H25" s="307" t="n"/>
      <c r="I25" s="125" t="n"/>
      <c r="J25" s="125" t="n"/>
    </row>
    <row r="26">
      <c r="A26" s="239" t="n"/>
      <c r="B26" s="247" t="inlineStr">
        <is>
          <t>Основное оборудование</t>
        </is>
      </c>
      <c r="C26" s="306" t="n"/>
      <c r="D26" s="306" t="n"/>
      <c r="E26" s="306" t="n"/>
      <c r="F26" s="306" t="n"/>
      <c r="G26" s="306" t="n"/>
      <c r="H26" s="307" t="n"/>
      <c r="I26" s="125" t="n"/>
      <c r="J26" s="125" t="n"/>
    </row>
    <row r="27">
      <c r="A27" s="239" t="n"/>
      <c r="B27" s="239" t="n"/>
      <c r="C27" s="247" t="inlineStr">
        <is>
          <t>Итого основное оборудование</t>
        </is>
      </c>
      <c r="D27" s="239" t="n"/>
      <c r="E27" s="314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39" t="n"/>
      <c r="B28" s="239" t="n"/>
      <c r="C28" s="247" t="inlineStr">
        <is>
          <t>Итого прочее оборудование</t>
        </is>
      </c>
      <c r="D28" s="239" t="n"/>
      <c r="E28" s="312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39" t="n"/>
      <c r="B29" s="239" t="n"/>
      <c r="C29" s="229" t="inlineStr">
        <is>
          <t>Итого по разделу «Оборудование»</t>
        </is>
      </c>
      <c r="D29" s="239" t="n"/>
      <c r="E29" s="248" t="n"/>
      <c r="F29" s="249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39" t="n"/>
      <c r="B30" s="239" t="n"/>
      <c r="C30" s="247" t="inlineStr">
        <is>
          <t>в том числе технологическое оборудование</t>
        </is>
      </c>
      <c r="D30" s="239" t="n"/>
      <c r="E30" s="314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39" t="n"/>
      <c r="B31" s="229" t="inlineStr">
        <is>
          <t>Материалы</t>
        </is>
      </c>
      <c r="C31" s="306" t="n"/>
      <c r="D31" s="306" t="n"/>
      <c r="E31" s="306" t="n"/>
      <c r="F31" s="306" t="n"/>
      <c r="G31" s="306" t="n"/>
      <c r="H31" s="307" t="n"/>
      <c r="I31" s="125" t="n"/>
      <c r="J31" s="125" t="n"/>
    </row>
    <row r="32" ht="14.25" customFormat="1" customHeight="1" s="12">
      <c r="A32" s="240" t="n"/>
      <c r="B32" s="243" t="inlineStr">
        <is>
          <t>Основные материалы</t>
        </is>
      </c>
      <c r="C32" s="315" t="n"/>
      <c r="D32" s="315" t="n"/>
      <c r="E32" s="315" t="n"/>
      <c r="F32" s="315" t="n"/>
      <c r="G32" s="315" t="n"/>
      <c r="H32" s="316" t="n"/>
      <c r="I32" s="138" t="n"/>
      <c r="J32" s="138" t="n"/>
    </row>
    <row r="33" ht="25.5" customFormat="1" customHeight="1" s="12">
      <c r="A33" s="239" t="n">
        <v>5</v>
      </c>
      <c r="B33" s="185" t="inlineStr">
        <is>
          <t>БЦ.91.125</t>
        </is>
      </c>
      <c r="C33" s="247" t="inlineStr">
        <is>
          <t>Муфта соединительная до 1 кВ сечением до 240мм2</t>
        </is>
      </c>
      <c r="D33" s="239" t="inlineStr">
        <is>
          <t>шт</t>
        </is>
      </c>
      <c r="E33" s="314" t="n">
        <v>8</v>
      </c>
      <c r="F33" s="249">
        <f>ROUND(I33/'Прил. 10'!$D$13,2)</f>
        <v/>
      </c>
      <c r="G33" s="32">
        <f>ROUND(E33*F33,2)</f>
        <v/>
      </c>
      <c r="H33" s="128">
        <f>G33/$G$40</f>
        <v/>
      </c>
      <c r="I33" s="249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41" t="n"/>
      <c r="E34" s="317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39" t="n">
        <v>6</v>
      </c>
      <c r="B35" s="135" t="inlineStr">
        <is>
          <t>20.2.01.05-0014</t>
        </is>
      </c>
      <c r="C35" s="247" t="inlineStr">
        <is>
          <t>Гильза кабельная: медная ГМ 240</t>
        </is>
      </c>
      <c r="D35" s="239" t="inlineStr">
        <is>
          <t>100 шт</t>
        </is>
      </c>
      <c r="E35" s="135" t="n">
        <v>0.093</v>
      </c>
      <c r="F35" s="249" t="n">
        <v>3120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39" t="n">
        <v>7</v>
      </c>
      <c r="B36" s="135" t="inlineStr">
        <is>
          <t>01.3.01.01-0001</t>
        </is>
      </c>
      <c r="C36" s="247" t="inlineStr">
        <is>
          <t>Бензин авиационный Б-70</t>
        </is>
      </c>
      <c r="D36" s="239" t="inlineStr">
        <is>
          <t>т</t>
        </is>
      </c>
      <c r="E36" s="135" t="n">
        <v>0.0024</v>
      </c>
      <c r="F36" s="249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9" t="n">
        <v>8</v>
      </c>
      <c r="B37" s="135" t="inlineStr">
        <is>
          <t>01.7.06.07-0002</t>
        </is>
      </c>
      <c r="C37" s="247" t="inlineStr">
        <is>
          <t>Лента монтажная, тип ЛМ-5</t>
        </is>
      </c>
      <c r="D37" s="239" t="inlineStr">
        <is>
          <t>10 м</t>
        </is>
      </c>
      <c r="E37" s="239" t="n">
        <v>0.07199999999999999</v>
      </c>
      <c r="F37" s="249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39" t="n">
        <v>9</v>
      </c>
      <c r="B38" s="135" t="inlineStr">
        <is>
          <t>01.3.01.05-0009</t>
        </is>
      </c>
      <c r="C38" s="247" t="inlineStr">
        <is>
          <t>Парафины нефтяные твердые марки Т-1</t>
        </is>
      </c>
      <c r="D38" s="239" t="inlineStr">
        <is>
          <t>т</t>
        </is>
      </c>
      <c r="E38" s="239" t="n">
        <v>6e-05</v>
      </c>
      <c r="F38" s="249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1" t="n"/>
      <c r="B39" s="239" t="n"/>
      <c r="C39" s="247" t="inlineStr">
        <is>
          <t>Итого прочие материалы</t>
        </is>
      </c>
      <c r="D39" s="239" t="n"/>
      <c r="E39" s="314" t="n"/>
      <c r="F39" s="249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39" t="n"/>
      <c r="B40" s="239" t="n"/>
      <c r="C40" s="229" t="inlineStr">
        <is>
          <t>Итого по разделу «Материалы»</t>
        </is>
      </c>
      <c r="D40" s="239" t="n"/>
      <c r="E40" s="248" t="n"/>
      <c r="F40" s="249" t="n"/>
      <c r="G40" s="32">
        <f>G34+G39</f>
        <v/>
      </c>
      <c r="H40" s="250">
        <f>G40/$G$40</f>
        <v/>
      </c>
      <c r="I40" s="32" t="n"/>
      <c r="J40" s="32">
        <f>J34+J39</f>
        <v/>
      </c>
    </row>
    <row r="41" ht="14.25" customFormat="1" customHeight="1" s="12">
      <c r="A41" s="239" t="n"/>
      <c r="B41" s="239" t="n"/>
      <c r="C41" s="247" t="inlineStr">
        <is>
          <t>ИТОГО ПО РМ</t>
        </is>
      </c>
      <c r="D41" s="239" t="n"/>
      <c r="E41" s="248" t="n"/>
      <c r="F41" s="249" t="n"/>
      <c r="G41" s="32">
        <f>G15+G24+G40</f>
        <v/>
      </c>
      <c r="H41" s="250" t="n"/>
      <c r="I41" s="32" t="n"/>
      <c r="J41" s="32">
        <f>J15+J24+J40</f>
        <v/>
      </c>
    </row>
    <row r="42" ht="14.25" customFormat="1" customHeight="1" s="12">
      <c r="A42" s="239" t="n"/>
      <c r="B42" s="239" t="n"/>
      <c r="C42" s="247" t="inlineStr">
        <is>
          <t>Накладные расходы</t>
        </is>
      </c>
      <c r="D42" s="133">
        <f>ROUND(G42/(G$17+$G$15),2)</f>
        <v/>
      </c>
      <c r="E42" s="248" t="n"/>
      <c r="F42" s="249" t="n"/>
      <c r="G42" s="32" t="n">
        <v>283.06</v>
      </c>
      <c r="H42" s="250" t="n"/>
      <c r="I42" s="32" t="n"/>
      <c r="J42" s="32">
        <f>ROUND(D42*(J15+J17),2)</f>
        <v/>
      </c>
    </row>
    <row r="43" ht="14.25" customFormat="1" customHeight="1" s="12">
      <c r="A43" s="239" t="n"/>
      <c r="B43" s="239" t="n"/>
      <c r="C43" s="247" t="inlineStr">
        <is>
          <t>Сметная прибыль</t>
        </is>
      </c>
      <c r="D43" s="133">
        <f>ROUND(G43/(G$15+G$17),2)</f>
        <v/>
      </c>
      <c r="E43" s="248" t="n"/>
      <c r="F43" s="249" t="n"/>
      <c r="G43" s="32" t="n">
        <v>148.82</v>
      </c>
      <c r="H43" s="250" t="n"/>
      <c r="I43" s="32" t="n"/>
      <c r="J43" s="32">
        <f>ROUND(D43*(J15+J17),2)</f>
        <v/>
      </c>
    </row>
    <row r="44" ht="14.25" customFormat="1" customHeight="1" s="12">
      <c r="A44" s="239" t="n"/>
      <c r="B44" s="239" t="n"/>
      <c r="C44" s="247" t="inlineStr">
        <is>
          <t>Итого СМР (с НР и СП)</t>
        </is>
      </c>
      <c r="D44" s="239" t="n"/>
      <c r="E44" s="248" t="n"/>
      <c r="F44" s="249" t="n"/>
      <c r="G44" s="32">
        <f>G15+G24+G40+G42+G43</f>
        <v/>
      </c>
      <c r="H44" s="250" t="n"/>
      <c r="I44" s="32" t="n"/>
      <c r="J44" s="32">
        <f>J15+J24+J40+J42+J43</f>
        <v/>
      </c>
    </row>
    <row r="45" ht="14.25" customFormat="1" customHeight="1" s="12">
      <c r="A45" s="239" t="n"/>
      <c r="B45" s="239" t="n"/>
      <c r="C45" s="247" t="inlineStr">
        <is>
          <t>ВСЕГО СМР + ОБОРУДОВАНИЕ</t>
        </is>
      </c>
      <c r="D45" s="239" t="n"/>
      <c r="E45" s="248" t="n"/>
      <c r="F45" s="249" t="n"/>
      <c r="G45" s="32">
        <f>G44+G29</f>
        <v/>
      </c>
      <c r="H45" s="250" t="n"/>
      <c r="I45" s="32" t="n"/>
      <c r="J45" s="32">
        <f>J44+J29</f>
        <v/>
      </c>
    </row>
    <row r="46" ht="34.5" customFormat="1" customHeight="1" s="12">
      <c r="A46" s="239" t="n"/>
      <c r="B46" s="239" t="n"/>
      <c r="C46" s="247" t="inlineStr">
        <is>
          <t>ИТОГО ПОКАЗАТЕЛЬ НА ЕД. ИЗМ.</t>
        </is>
      </c>
      <c r="D46" s="239" t="inlineStr">
        <is>
          <t>1 ед</t>
        </is>
      </c>
      <c r="E46" s="314" t="n">
        <v>1</v>
      </c>
      <c r="F46" s="249" t="n"/>
      <c r="G46" s="32">
        <f>G45/E46</f>
        <v/>
      </c>
      <c r="H46" s="250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соединительная до 1 кВ сечением до 240мм2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К3-10-2</t>
        </is>
      </c>
      <c r="B11" s="228" t="inlineStr">
        <is>
          <t xml:space="preserve">УНЦ КЛ 0,4 кВ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10.84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5.34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43" t="n"/>
    </row>
    <row r="6" ht="15.75" customHeight="1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18" t="n">
        <v>3.8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19" t="n">
        <v>1.308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0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2025-01-24T12:08:07Z</dcterms:modified>
  <cp:lastModifiedBy>112</cp:lastModifiedBy>
</cp:coreProperties>
</file>