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0,4 кВ (с медной жилой) сечение жилы 240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км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Кабель силовой с медными жилами 5х240 - 0,4 кВ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5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7.25" customHeight="1">
      <c r="B12" s="189" t="n">
        <v>1</v>
      </c>
      <c r="C12" s="160" t="inlineStr">
        <is>
          <t>Кабель силовой с медными жилами 5х240 - 0,4 кВ</t>
        </is>
      </c>
      <c r="D12" s="190" t="inlineStr">
        <is>
          <t>02-45-02</t>
        </is>
      </c>
      <c r="E12" s="147" t="inlineStr">
        <is>
          <t>ЛЭП 0,4/0,23 кВ, ТП 264</t>
        </is>
      </c>
      <c r="F12" s="191" t="n"/>
      <c r="G12" s="192" t="n">
        <v>14403.55</v>
      </c>
      <c r="H12" s="191" t="n"/>
      <c r="I12" s="191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1 кв. 2018 г. :</t>
        </is>
      </c>
      <c r="C14" s="306" t="n"/>
      <c r="D14" s="306" t="n"/>
      <c r="E14" s="307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КЛ 0,4 кВ (с медной жилой) сечение жилы 240 мм2, количество жил 5 шт.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42" t="n">
        <v>184</v>
      </c>
      <c r="G12" s="311" t="n">
        <v>9.4</v>
      </c>
      <c r="H12" s="169">
        <f>ROUND(F12*G12,2)</f>
        <v/>
      </c>
      <c r="M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53.6</v>
      </c>
      <c r="G14" s="169" t="n"/>
      <c r="H14" s="311" t="n">
        <v>723.6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SUM(H16:H19)</f>
        <v/>
      </c>
    </row>
    <row r="16" ht="25.5" customHeight="1">
      <c r="A16" s="260" t="n">
        <v>3</v>
      </c>
      <c r="B16" s="233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0" t="inlineStr">
        <is>
          <t>маш.час</t>
        </is>
      </c>
      <c r="F16" s="260" t="n">
        <v>26.8</v>
      </c>
      <c r="G16" s="17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3" t="n"/>
      <c r="C17" s="178" t="inlineStr">
        <is>
          <t>91.14.02-003</t>
        </is>
      </c>
      <c r="D17" s="171" t="inlineStr">
        <is>
          <t>Автомобили бортовые, грузоподъемность до 10 т</t>
        </is>
      </c>
      <c r="E17" s="260" t="inlineStr">
        <is>
          <t>маш.час</t>
        </is>
      </c>
      <c r="F17" s="260" t="n">
        <v>26.8</v>
      </c>
      <c r="G17" s="179" t="n">
        <v>80.44</v>
      </c>
      <c r="H17" s="169">
        <f>ROUND(F17*G17,2)</f>
        <v/>
      </c>
      <c r="I17" s="174" t="n"/>
      <c r="J17" s="174" t="n"/>
      <c r="K17" s="183" t="n"/>
      <c r="L17" s="174" t="n"/>
    </row>
    <row r="18" ht="25.5" customHeight="1">
      <c r="A18" s="260" t="n">
        <v>5</v>
      </c>
      <c r="B18" s="233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0" t="inlineStr">
        <is>
          <t>маш.час</t>
        </is>
      </c>
      <c r="F18" s="260" t="n">
        <v>39.7</v>
      </c>
      <c r="G18" s="179" t="n">
        <v>6.9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3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0" t="inlineStr">
        <is>
          <t>маш.час</t>
        </is>
      </c>
      <c r="F19" s="260" t="n">
        <v>39.7</v>
      </c>
      <c r="G19" s="179" t="n">
        <v>0.9</v>
      </c>
      <c r="H19" s="169">
        <f>ROUND(F19*G19,2)</f>
        <v/>
      </c>
      <c r="I19" s="174" t="n"/>
      <c r="J19" s="174" t="n"/>
      <c r="L19" s="174" t="n"/>
    </row>
    <row r="20">
      <c r="A20" s="232" t="inlineStr">
        <is>
          <t>Материалы</t>
        </is>
      </c>
      <c r="B20" s="306" t="n"/>
      <c r="C20" s="306" t="n"/>
      <c r="D20" s="306" t="n"/>
      <c r="E20" s="307" t="n"/>
      <c r="F20" s="232" t="n"/>
      <c r="G20" s="157" t="n"/>
      <c r="H20" s="310">
        <f>SUM(H21:H27)</f>
        <v/>
      </c>
    </row>
    <row r="21">
      <c r="A21" s="185" t="n">
        <v>7</v>
      </c>
      <c r="B21" s="185" t="n"/>
      <c r="C21" s="260" t="inlineStr">
        <is>
          <t>Прайс из СД ОП</t>
        </is>
      </c>
      <c r="D21" s="184" t="inlineStr">
        <is>
          <t>Кабель силовой с медными жилами 5x240 - 0,4 кВ</t>
        </is>
      </c>
      <c r="E21" s="260" t="inlineStr">
        <is>
          <t>км</t>
        </is>
      </c>
      <c r="F21" s="260" t="n">
        <v>1.1</v>
      </c>
      <c r="G21" s="169" t="n">
        <v>1615999.18</v>
      </c>
      <c r="H21" s="169" t="n">
        <v>1777599.1</v>
      </c>
    </row>
    <row r="22" ht="25.5" customHeight="1">
      <c r="A22" s="172" t="n">
        <v>8</v>
      </c>
      <c r="B22" s="233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0" t="inlineStr">
        <is>
          <t>т</t>
        </is>
      </c>
      <c r="F22" s="260" t="n">
        <v>0.1</v>
      </c>
      <c r="G22" s="169" t="n">
        <v>5763</v>
      </c>
      <c r="H22" s="169" t="n">
        <v>576.3</v>
      </c>
      <c r="I22" s="166" t="n"/>
      <c r="J22" s="174" t="n"/>
      <c r="K22" s="174" t="n"/>
    </row>
    <row r="23">
      <c r="A23" s="185" t="n">
        <v>9</v>
      </c>
      <c r="B23" s="233" t="n"/>
      <c r="C23" s="178" t="inlineStr">
        <is>
          <t>14.4.02.09-0001</t>
        </is>
      </c>
      <c r="D23" s="171" t="inlineStr">
        <is>
          <t>Краска</t>
        </is>
      </c>
      <c r="E23" s="260" t="inlineStr">
        <is>
          <t>кг</t>
        </is>
      </c>
      <c r="F23" s="260" t="n">
        <v>2.5</v>
      </c>
      <c r="G23" s="169" t="n">
        <v>28.6</v>
      </c>
      <c r="H23" s="169" t="n">
        <v>71.5</v>
      </c>
      <c r="I23" s="166" t="n"/>
      <c r="J23" s="174" t="n"/>
      <c r="K23" s="174" t="n"/>
    </row>
    <row r="24" ht="25.5" customHeight="1">
      <c r="A24" s="172" t="n">
        <v>10</v>
      </c>
      <c r="B24" s="233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0" t="inlineStr">
        <is>
          <t>т</t>
        </is>
      </c>
      <c r="F24" s="260" t="n">
        <v>0.01</v>
      </c>
      <c r="G24" s="169" t="n">
        <v>5000</v>
      </c>
      <c r="H24" s="169" t="n">
        <v>50</v>
      </c>
      <c r="I24" s="166" t="n"/>
      <c r="J24" s="174" t="n"/>
      <c r="K24" s="174" t="n"/>
    </row>
    <row r="25" ht="25.5" customHeight="1">
      <c r="A25" s="185" t="n">
        <v>11</v>
      </c>
      <c r="B25" s="233" t="n"/>
      <c r="C25" s="178" t="inlineStr">
        <is>
          <t>999-9950</t>
        </is>
      </c>
      <c r="D25" s="171" t="inlineStr">
        <is>
          <t>Вспомогательные ненормируемые ресурсы (2% от Оплаты труда рабочих)</t>
        </is>
      </c>
      <c r="E25" s="260" t="inlineStr">
        <is>
          <t>руб</t>
        </is>
      </c>
      <c r="F25" s="260" t="n">
        <v>34.6</v>
      </c>
      <c r="G25" s="169" t="n">
        <v>1</v>
      </c>
      <c r="H25" s="169" t="n">
        <v>34.6</v>
      </c>
      <c r="I25" s="166" t="n"/>
      <c r="J25" s="174" t="n"/>
      <c r="K25" s="174" t="n"/>
    </row>
    <row r="26">
      <c r="A26" s="172" t="n">
        <v>12</v>
      </c>
      <c r="B26" s="233" t="n"/>
      <c r="C26" s="178" t="inlineStr">
        <is>
          <t>01.7.06.07-0002</t>
        </is>
      </c>
      <c r="D26" s="171" t="inlineStr">
        <is>
          <t>Лента монтажная, тип ЛМ-5</t>
        </is>
      </c>
      <c r="E26" s="260" t="inlineStr">
        <is>
          <t>10 м</t>
        </is>
      </c>
      <c r="F26" s="260" t="n">
        <v>0.96</v>
      </c>
      <c r="G26" s="169" t="n">
        <v>6.9</v>
      </c>
      <c r="H26" s="169" t="n">
        <v>6.62</v>
      </c>
      <c r="I26" s="166" t="n"/>
      <c r="J26" s="174" t="n"/>
      <c r="K26" s="174" t="n"/>
    </row>
    <row r="27">
      <c r="A27" s="185" t="n">
        <v>13</v>
      </c>
      <c r="B27" s="233" t="n"/>
      <c r="C27" s="178" t="inlineStr">
        <is>
          <t>14.4.03.03-0002</t>
        </is>
      </c>
      <c r="D27" s="171" t="inlineStr">
        <is>
          <t>Лак битумный БТ-123</t>
        </is>
      </c>
      <c r="E27" s="260" t="inlineStr">
        <is>
          <t>т</t>
        </is>
      </c>
      <c r="F27" s="260" t="n">
        <v>0.0005999999999999999</v>
      </c>
      <c r="G27" s="169" t="n">
        <v>7826.9</v>
      </c>
      <c r="H27" s="169" t="n">
        <v>4.7</v>
      </c>
      <c r="I27" s="166" t="n"/>
      <c r="J27" s="174" t="n"/>
      <c r="K27" s="174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0,4 кВ (с медной жилой) сечение жилы 240 мм2, количество жил 5 шт.</t>
        </is>
      </c>
    </row>
    <row r="8">
      <c r="B8" s="23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7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КЛ 0,4 кВ (с медной жилой) сечение жилы 240 мм2, количество жил 5 шт.</t>
        </is>
      </c>
    </row>
    <row r="7" ht="12.75" customFormat="1" customHeight="1" s="4">
      <c r="A7" s="216" t="inlineStr">
        <is>
          <t>Единица измерения  — 1 км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53.6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0" t="inlineStr">
        <is>
          <t>маш.час</t>
        </is>
      </c>
      <c r="E20" s="315" t="n">
        <v>26.8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78" t="inlineStr">
        <is>
          <t>91.14.02-003</t>
        </is>
      </c>
      <c r="C21" s="171" t="inlineStr">
        <is>
          <t>Автомобили бортовые, грузоподъемность до 10 т</t>
        </is>
      </c>
      <c r="D21" s="260" t="inlineStr">
        <is>
          <t>маш.час</t>
        </is>
      </c>
      <c r="E21" s="315" t="n">
        <v>26.8</v>
      </c>
      <c r="F21" s="179" t="n">
        <v>80.44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41" t="inlineStr">
        <is>
          <t>Итого основные машины и механизмы</t>
        </is>
      </c>
      <c r="D22" s="242" t="n"/>
      <c r="E22" s="314" t="n"/>
      <c r="F22" s="32" t="n"/>
      <c r="G22" s="32">
        <f>SUM(G20:G21)</f>
        <v/>
      </c>
      <c r="H22" s="245">
        <f>G22/G26</f>
        <v/>
      </c>
      <c r="I22" s="127" t="n"/>
      <c r="J22" s="32">
        <f>SUM(J20:J21)</f>
        <v/>
      </c>
    </row>
    <row r="23" outlineLevel="1" ht="25.5" customFormat="1" customHeight="1" s="12">
      <c r="A23" s="242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0" t="inlineStr">
        <is>
          <t>маш.час</t>
        </is>
      </c>
      <c r="E23" s="315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2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0" t="inlineStr">
        <is>
          <t>маш.час</t>
        </is>
      </c>
      <c r="E24" s="315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2" t="n"/>
      <c r="B25" s="242" t="n"/>
      <c r="C25" s="241" t="inlineStr">
        <is>
          <t>Итого прочие машины и механизмы</t>
        </is>
      </c>
      <c r="D25" s="242" t="n"/>
      <c r="E25" s="243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2" t="n"/>
      <c r="B26" s="242" t="n"/>
      <c r="C26" s="231" t="inlineStr">
        <is>
          <t>Итого по разделу «Машины и механизмы»</t>
        </is>
      </c>
      <c r="D26" s="242" t="n"/>
      <c r="E26" s="243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2" t="n"/>
      <c r="B27" s="231" t="inlineStr">
        <is>
          <t>Оборудование</t>
        </is>
      </c>
      <c r="C27" s="306" t="n"/>
      <c r="D27" s="306" t="n"/>
      <c r="E27" s="306" t="n"/>
      <c r="F27" s="306" t="n"/>
      <c r="G27" s="306" t="n"/>
      <c r="H27" s="307" t="n"/>
      <c r="I27" s="125" t="n"/>
      <c r="J27" s="125" t="n"/>
    </row>
    <row r="28">
      <c r="A28" s="242" t="n"/>
      <c r="B28" s="241" t="inlineStr">
        <is>
          <t>Основное 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2" t="n"/>
      <c r="C29" s="241" t="inlineStr">
        <is>
          <t>Итого основное оборудование</t>
        </is>
      </c>
      <c r="D29" s="242" t="n"/>
      <c r="E29" s="316" t="n"/>
      <c r="F29" s="244" t="n"/>
      <c r="G29" s="32" t="n">
        <v>0</v>
      </c>
      <c r="H29" s="128" t="n">
        <v>0</v>
      </c>
      <c r="I29" s="127" t="n"/>
      <c r="J29" s="32" t="n">
        <v>0</v>
      </c>
    </row>
    <row r="30">
      <c r="A30" s="242" t="n"/>
      <c r="B30" s="242" t="n"/>
      <c r="C30" s="241" t="inlineStr">
        <is>
          <t>Итого прочее оборудование</t>
        </is>
      </c>
      <c r="D30" s="242" t="n"/>
      <c r="E30" s="314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31" t="inlineStr">
        <is>
          <t>Итого по разделу «Оборудование»</t>
        </is>
      </c>
      <c r="D31" s="242" t="n"/>
      <c r="E31" s="243" t="n"/>
      <c r="F31" s="244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2" t="n"/>
      <c r="B32" s="242" t="n"/>
      <c r="C32" s="241" t="inlineStr">
        <is>
          <t>в том числе технологическое оборудование</t>
        </is>
      </c>
      <c r="D32" s="242" t="n"/>
      <c r="E32" s="316" t="n"/>
      <c r="F32" s="244" t="n"/>
      <c r="G32" s="32">
        <f>'Прил.6 Расчет ОБ'!G12</f>
        <v/>
      </c>
      <c r="H32" s="245" t="n"/>
      <c r="I32" s="127" t="n"/>
      <c r="J32" s="32">
        <f>J31</f>
        <v/>
      </c>
    </row>
    <row r="33" ht="14.25" customFormat="1" customHeight="1" s="12">
      <c r="A33" s="242" t="n"/>
      <c r="B33" s="231" t="inlineStr">
        <is>
          <t>Материалы</t>
        </is>
      </c>
      <c r="C33" s="306" t="n"/>
      <c r="D33" s="306" t="n"/>
      <c r="E33" s="306" t="n"/>
      <c r="F33" s="306" t="n"/>
      <c r="G33" s="306" t="n"/>
      <c r="H33" s="307" t="n"/>
      <c r="I33" s="125" t="n"/>
      <c r="J33" s="125" t="n"/>
    </row>
    <row r="34" ht="14.25" customFormat="1" customHeight="1" s="12">
      <c r="A34" s="237" t="n"/>
      <c r="B34" s="236" t="inlineStr">
        <is>
          <t>Основные материалы</t>
        </is>
      </c>
      <c r="C34" s="317" t="n"/>
      <c r="D34" s="317" t="n"/>
      <c r="E34" s="317" t="n"/>
      <c r="F34" s="317" t="n"/>
      <c r="G34" s="317" t="n"/>
      <c r="H34" s="318" t="n"/>
      <c r="I34" s="138" t="n"/>
      <c r="J34" s="138" t="n"/>
    </row>
    <row r="35" ht="25.5" customFormat="1" customHeight="1" s="12">
      <c r="A35" s="242" t="n">
        <v>7</v>
      </c>
      <c r="B35" s="242" t="inlineStr">
        <is>
          <t>БЦ.87.35</t>
        </is>
      </c>
      <c r="C35" s="171" t="inlineStr">
        <is>
          <t>Кабель силовой с медными жилами 5x240 - 0,4 кВ</t>
        </is>
      </c>
      <c r="D35" s="242" t="inlineStr">
        <is>
          <t>км</t>
        </is>
      </c>
      <c r="E35" s="316" t="n">
        <v>1.1</v>
      </c>
      <c r="F35" s="244">
        <f>ROUND(I35/'Прил. 10'!$D$13,2)</f>
        <v/>
      </c>
      <c r="G35" s="32">
        <f>ROUND(E35*F35,2)</f>
        <v/>
      </c>
      <c r="H35" s="128">
        <f>G35/$G$44</f>
        <v/>
      </c>
      <c r="I35" s="32" t="n">
        <v>9045529.970000001</v>
      </c>
      <c r="J35" s="32">
        <f>ROUND(I35*E35,2)</f>
        <v/>
      </c>
    </row>
    <row r="36" ht="14.25" customFormat="1" customHeight="1" s="12">
      <c r="A36" s="253" t="n"/>
      <c r="B36" s="140" t="n"/>
      <c r="C36" s="141" t="inlineStr">
        <is>
          <t>Итого основные материалы</t>
        </is>
      </c>
      <c r="D36" s="253" t="n"/>
      <c r="E36" s="319" t="n"/>
      <c r="F36" s="131" t="n"/>
      <c r="G36" s="131">
        <f>SUM(G35:G35)</f>
        <v/>
      </c>
      <c r="H36" s="128">
        <f>G36/$G$44</f>
        <v/>
      </c>
      <c r="I36" s="32" t="n"/>
      <c r="J36" s="131">
        <f>SUM(J35:J35)</f>
        <v/>
      </c>
    </row>
    <row r="37" outlineLevel="1" ht="25.5" customFormat="1" customHeight="1" s="12">
      <c r="A37" s="242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0" t="inlineStr">
        <is>
          <t>т</t>
        </is>
      </c>
      <c r="E37" s="315" t="n">
        <v>0.1</v>
      </c>
      <c r="F37" s="169" t="n">
        <v>5763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78" t="inlineStr">
        <is>
          <t>14.4.02.09-0001</t>
        </is>
      </c>
      <c r="C38" s="171" t="inlineStr">
        <is>
          <t>Краска</t>
        </is>
      </c>
      <c r="D38" s="260" t="inlineStr">
        <is>
          <t>кг</t>
        </is>
      </c>
      <c r="E38" s="315" t="n">
        <v>2.5</v>
      </c>
      <c r="F38" s="169" t="n">
        <v>28.6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2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0" t="inlineStr">
        <is>
          <t>т</t>
        </is>
      </c>
      <c r="E39" s="315" t="n">
        <v>0.01</v>
      </c>
      <c r="F39" s="169" t="n">
        <v>5000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2">
      <c r="A40" s="242" t="n">
        <v>11</v>
      </c>
      <c r="B40" s="178" t="inlineStr">
        <is>
          <t>999-9950</t>
        </is>
      </c>
      <c r="C40" s="171" t="inlineStr">
        <is>
          <t>Вспомогательные ненормируемые ресурсы (2% от Оплаты труда рабочих)</t>
        </is>
      </c>
      <c r="D40" s="260" t="inlineStr">
        <is>
          <t>руб</t>
        </is>
      </c>
      <c r="E40" s="315" t="n">
        <v>34.6</v>
      </c>
      <c r="F40" s="169" t="n">
        <v>1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2" t="n">
        <v>12</v>
      </c>
      <c r="B41" s="178" t="inlineStr">
        <is>
          <t>01.7.06.07-0002</t>
        </is>
      </c>
      <c r="C41" s="171" t="inlineStr">
        <is>
          <t>Лента монтажная, тип ЛМ-5</t>
        </is>
      </c>
      <c r="D41" s="260" t="inlineStr">
        <is>
          <t>10 м</t>
        </is>
      </c>
      <c r="E41" s="315" t="n">
        <v>0.96</v>
      </c>
      <c r="F41" s="169" t="n">
        <v>6.9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2" t="n">
        <v>13</v>
      </c>
      <c r="B42" s="178" t="inlineStr">
        <is>
          <t>14.4.03.03-0002</t>
        </is>
      </c>
      <c r="C42" s="171" t="inlineStr">
        <is>
          <t>Лак битумный БТ-123</t>
        </is>
      </c>
      <c r="D42" s="260" t="inlineStr">
        <is>
          <t>т</t>
        </is>
      </c>
      <c r="E42" s="315" t="n">
        <v>0.0005999999999999999</v>
      </c>
      <c r="F42" s="169" t="n">
        <v>7826.9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3" t="n"/>
      <c r="B43" s="242" t="n"/>
      <c r="C43" s="241" t="inlineStr">
        <is>
          <t>Итого прочие материалы</t>
        </is>
      </c>
      <c r="D43" s="242" t="n"/>
      <c r="E43" s="316" t="n"/>
      <c r="F43" s="244" t="n"/>
      <c r="G43" s="32">
        <f>SUM(G37:G42)</f>
        <v/>
      </c>
      <c r="H43" s="128">
        <f>G43/$G$44</f>
        <v/>
      </c>
      <c r="I43" s="32" t="n"/>
      <c r="J43" s="32">
        <f>SUM(J37:J42)</f>
        <v/>
      </c>
    </row>
    <row r="44" ht="14.25" customFormat="1" customHeight="1" s="12">
      <c r="A44" s="242" t="n"/>
      <c r="B44" s="242" t="n"/>
      <c r="C44" s="231" t="inlineStr">
        <is>
          <t>Итого по разделу «Материалы»</t>
        </is>
      </c>
      <c r="D44" s="242" t="n"/>
      <c r="E44" s="243" t="n"/>
      <c r="F44" s="244" t="n"/>
      <c r="G44" s="32">
        <f>G36+G43</f>
        <v/>
      </c>
      <c r="H44" s="245">
        <f>G44/$G$44</f>
        <v/>
      </c>
      <c r="I44" s="32" t="n"/>
      <c r="J44" s="32">
        <f>J36+J43</f>
        <v/>
      </c>
    </row>
    <row r="45" ht="14.25" customFormat="1" customHeight="1" s="12">
      <c r="A45" s="242" t="n"/>
      <c r="B45" s="242" t="n"/>
      <c r="C45" s="241" t="inlineStr">
        <is>
          <t>ИТОГО ПО РМ</t>
        </is>
      </c>
      <c r="D45" s="242" t="n"/>
      <c r="E45" s="243" t="n"/>
      <c r="F45" s="244" t="n"/>
      <c r="G45" s="32">
        <f>G15+G26+G44</f>
        <v/>
      </c>
      <c r="H45" s="245" t="n"/>
      <c r="I45" s="32" t="n"/>
      <c r="J45" s="32">
        <f>J15+J26+J44</f>
        <v/>
      </c>
    </row>
    <row r="46" ht="14.25" customFormat="1" customHeight="1" s="12">
      <c r="A46" s="242" t="n"/>
      <c r="B46" s="242" t="n"/>
      <c r="C46" s="241" t="inlineStr">
        <is>
          <t>Накладные расходы</t>
        </is>
      </c>
      <c r="D46" s="133">
        <f>ROUND(G46/(G$17+$G$15),2)</f>
        <v/>
      </c>
      <c r="E46" s="243" t="n"/>
      <c r="F46" s="244" t="n"/>
      <c r="G46" s="32" t="n">
        <v>2379.6</v>
      </c>
      <c r="H46" s="245" t="n"/>
      <c r="I46" s="32" t="n"/>
      <c r="J46" s="32">
        <f>ROUND(D46*(J15+J17),2)</f>
        <v/>
      </c>
    </row>
    <row r="47" ht="14.25" customFormat="1" customHeight="1" s="12">
      <c r="A47" s="242" t="n"/>
      <c r="B47" s="242" t="n"/>
      <c r="C47" s="241" t="inlineStr">
        <is>
          <t>Сметная прибыль</t>
        </is>
      </c>
      <c r="D47" s="133">
        <f>ROUND(G47/(G$15+G$17),2)</f>
        <v/>
      </c>
      <c r="E47" s="243" t="n"/>
      <c r="F47" s="244" t="n"/>
      <c r="G47" s="32" t="n">
        <v>1251.13</v>
      </c>
      <c r="H47" s="245" t="n"/>
      <c r="I47" s="32" t="n"/>
      <c r="J47" s="32">
        <f>ROUND(D47*(J15+J17),2)</f>
        <v/>
      </c>
    </row>
    <row r="48" ht="14.25" customFormat="1" customHeight="1" s="12">
      <c r="A48" s="242" t="n"/>
      <c r="B48" s="242" t="n"/>
      <c r="C48" s="241" t="inlineStr">
        <is>
          <t>Итого СМР (с НР и СП)</t>
        </is>
      </c>
      <c r="D48" s="242" t="n"/>
      <c r="E48" s="243" t="n"/>
      <c r="F48" s="244" t="n"/>
      <c r="G48" s="32">
        <f>G15+G26+G44+G46+G47</f>
        <v/>
      </c>
      <c r="H48" s="245" t="n"/>
      <c r="I48" s="32" t="n"/>
      <c r="J48" s="32">
        <f>J15+J26+J44+J46+J47</f>
        <v/>
      </c>
    </row>
    <row r="49" ht="14.25" customFormat="1" customHeight="1" s="12">
      <c r="A49" s="242" t="n"/>
      <c r="B49" s="242" t="n"/>
      <c r="C49" s="241" t="inlineStr">
        <is>
          <t>ВСЕГО СМР + ОБОРУДОВАНИЕ</t>
        </is>
      </c>
      <c r="D49" s="242" t="n"/>
      <c r="E49" s="243" t="n"/>
      <c r="F49" s="244" t="n"/>
      <c r="G49" s="32">
        <f>G48+G31</f>
        <v/>
      </c>
      <c r="H49" s="245" t="n"/>
      <c r="I49" s="32" t="n"/>
      <c r="J49" s="32">
        <f>J48+J31</f>
        <v/>
      </c>
    </row>
    <row r="50" ht="34.5" customFormat="1" customHeight="1" s="12">
      <c r="A50" s="242" t="n"/>
      <c r="B50" s="242" t="n"/>
      <c r="C50" s="241" t="inlineStr">
        <is>
          <t>ИТОГО ПОКАЗАТЕЛЬ НА ЕД. ИЗМ.</t>
        </is>
      </c>
      <c r="D50" s="242" t="inlineStr">
        <is>
          <t>1 км</t>
        </is>
      </c>
      <c r="E50" s="316" t="n">
        <v>1</v>
      </c>
      <c r="F50" s="244" t="n"/>
      <c r="G50" s="32">
        <f>G49/E50</f>
        <v/>
      </c>
      <c r="H50" s="24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5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0,4 кВ (с медной жилой) сечение жилы 240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>
      <c r="A11" s="228" t="inlineStr">
        <is>
          <t>К3-10-4</t>
        </is>
      </c>
      <c r="B11" s="228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20" t="n">
        <v>3.8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1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2025-01-24T12:08:08Z</dcterms:modified>
  <cp:lastModifiedBy>112</cp:lastModifiedBy>
</cp:coreProperties>
</file>