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70" zoomScaleNormal="55" workbookViewId="0">
      <selection activeCell="L32" sqref="L32"/>
    </sheetView>
  </sheetViews>
  <sheetFormatPr baseColWidth="8" defaultColWidth="9.140625" defaultRowHeight="15.75"/>
  <cols>
    <col width="9.140625" customWidth="1" style="221" min="1" max="2"/>
    <col width="51.7109375" customWidth="1" style="221" min="3" max="3"/>
    <col width="47" customWidth="1" style="221" min="4" max="4"/>
    <col width="37.42578125" customWidth="1" style="221" min="5" max="5"/>
    <col width="9.140625" customWidth="1" style="221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" customHeight="1" s="219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9">
      <c r="B6" s="168" t="n"/>
      <c r="C6" s="168" t="n"/>
      <c r="D6" s="168" t="n"/>
    </row>
    <row r="7" ht="64.5" customHeight="1" s="219">
      <c r="B7" s="247" t="inlineStr">
        <is>
          <t>Наименование разрабатываемого показателя УНЦ - КЛ 220 кВ с системой термомониторинга сечение жилы 240 мм2, сечение экрана 185 мм2</t>
        </is>
      </c>
    </row>
    <row r="8" ht="31.5" customHeight="1" s="219">
      <c r="B8" s="202" t="inlineStr">
        <is>
          <t xml:space="preserve">Сопоставимый уровень цен: </t>
        </is>
      </c>
      <c r="C8" s="202" t="n"/>
      <c r="D8" s="203">
        <f>D22</f>
        <v/>
      </c>
    </row>
    <row r="9" ht="15.75" customHeight="1" s="219">
      <c r="B9" s="247" t="inlineStr">
        <is>
          <t>Единица измерения  — 1 км</t>
        </is>
      </c>
    </row>
    <row r="10">
      <c r="B10" s="247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52" t="n"/>
    </row>
    <row r="12" ht="63" customHeight="1" s="219">
      <c r="B12" s="250" t="n">
        <v>1</v>
      </c>
      <c r="C12" s="210" t="inlineStr">
        <is>
          <t>Наименование объекта-представителя</t>
        </is>
      </c>
      <c r="D12" s="25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50" t="n">
        <v>2</v>
      </c>
      <c r="C13" s="210" t="inlineStr">
        <is>
          <t>Наименование субъекта Российской Федерации</t>
        </is>
      </c>
      <c r="D13" s="250" t="inlineStr">
        <is>
          <t>г. Санкт-Петербург</t>
        </is>
      </c>
    </row>
    <row r="14">
      <c r="B14" s="250" t="n">
        <v>3</v>
      </c>
      <c r="C14" s="210" t="inlineStr">
        <is>
          <t>Климатический район и подрайон</t>
        </is>
      </c>
      <c r="D14" s="250" t="inlineStr">
        <is>
          <t>IIВ</t>
        </is>
      </c>
    </row>
    <row r="15">
      <c r="B15" s="250" t="n">
        <v>4</v>
      </c>
      <c r="C15" s="210" t="inlineStr">
        <is>
          <t>Мощность объекта</t>
        </is>
      </c>
      <c r="D15" s="250" t="n">
        <v>1</v>
      </c>
    </row>
    <row r="16" ht="63" customHeight="1" s="219">
      <c r="B16" s="25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Кабель медный 220 кВ с системой термомониторинга сечение жилы 240 мм2, сечение экрана 185 мм2</t>
        </is>
      </c>
    </row>
    <row r="17" ht="63" customHeight="1" s="219">
      <c r="B17" s="25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210" t="inlineStr">
        <is>
          <t>строительно-монтажные работы</t>
        </is>
      </c>
      <c r="D18" s="204">
        <f>'Прил.2 Расч стоим'!G13+'Прил.2 Расч стоим'!F13</f>
        <v/>
      </c>
    </row>
    <row r="19">
      <c r="B19" s="151" t="inlineStr">
        <is>
          <t>6.2</t>
        </is>
      </c>
      <c r="C19" s="210" t="inlineStr">
        <is>
          <t>оборудование и инвентарь</t>
        </is>
      </c>
      <c r="D19" s="204" t="n">
        <v>0</v>
      </c>
    </row>
    <row r="20">
      <c r="B20" s="151" t="inlineStr">
        <is>
          <t>6.3</t>
        </is>
      </c>
      <c r="C20" s="210" t="inlineStr">
        <is>
          <t>пусконаладочные работы</t>
        </is>
      </c>
      <c r="D20" s="204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D18*0.039+(D18*0.039+D18)*0.021</f>
        <v/>
      </c>
    </row>
    <row r="22">
      <c r="B22" s="250" t="n">
        <v>7</v>
      </c>
      <c r="C22" s="150" t="inlineStr">
        <is>
          <t>Сопоставимый уровень цен</t>
        </is>
      </c>
      <c r="D22" s="216" t="inlineStr">
        <is>
          <t>2 кв. 2018 г.</t>
        </is>
      </c>
      <c r="E22" s="148" t="n"/>
    </row>
    <row r="23" ht="78.75" customHeight="1" s="219">
      <c r="B23" s="25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31.5" customHeight="1" s="219">
      <c r="B24" s="25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>
      <c r="B25" s="250" t="n">
        <v>10</v>
      </c>
      <c r="C25" s="210" t="inlineStr">
        <is>
          <t>Примечание</t>
        </is>
      </c>
      <c r="D25" s="250" t="n"/>
    </row>
    <row r="26">
      <c r="B26" s="147" t="n"/>
      <c r="C26" s="146" t="n"/>
      <c r="D26" s="146" t="n"/>
    </row>
    <row r="27" ht="37.5" customHeight="1" s="219">
      <c r="B27" s="202" t="n"/>
    </row>
    <row r="28">
      <c r="B28" s="221" t="inlineStr">
        <is>
          <t>Составил ______________________    А.Р. Маркова</t>
        </is>
      </c>
    </row>
    <row r="29">
      <c r="B29" s="202" t="inlineStr">
        <is>
          <t xml:space="preserve">                         (подпись, инициалы, фамилия)</t>
        </is>
      </c>
    </row>
    <row r="31">
      <c r="B31" s="221" t="inlineStr">
        <is>
          <t>Проверил ______________________        А.В. Костянецкая</t>
        </is>
      </c>
    </row>
    <row r="32">
      <c r="B32" s="20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85" zoomScaleNormal="70" workbookViewId="0">
      <selection activeCell="E19" sqref="E19"/>
    </sheetView>
  </sheetViews>
  <sheetFormatPr baseColWidth="8" defaultColWidth="9.140625" defaultRowHeight="15.75"/>
  <cols>
    <col width="5.5703125" customWidth="1" style="221" min="1" max="1"/>
    <col width="9.140625" customWidth="1" style="221" min="2" max="2"/>
    <col width="35.28515625" customWidth="1" style="221" min="3" max="3"/>
    <col width="13.85546875" customWidth="1" style="221" min="4" max="4"/>
    <col width="24.85546875" customWidth="1" style="221" min="5" max="5"/>
    <col width="15.5703125" customWidth="1" style="221" min="6" max="6"/>
    <col width="14.85546875" customWidth="1" style="221" min="7" max="7"/>
    <col width="16.7109375" customWidth="1" style="221" min="8" max="8"/>
    <col width="13" customWidth="1" style="221" min="9" max="10"/>
    <col width="18" customWidth="1" style="221" min="11" max="11"/>
    <col width="13.140625" customWidth="1" style="221" min="12" max="12"/>
  </cols>
  <sheetData>
    <row r="3">
      <c r="B3" s="245" t="inlineStr">
        <is>
          <t>Приложение № 2</t>
        </is>
      </c>
      <c r="K3" s="202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9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19">
      <c r="B8" s="121" t="n"/>
    </row>
    <row r="9" ht="15.75" customHeight="1" s="219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  <c r="K9" s="221" t="n"/>
      <c r="L9" s="221" t="n"/>
    </row>
    <row r="10" ht="15.75" customHeight="1" s="219">
      <c r="B10" s="338" t="n"/>
      <c r="C10" s="338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2 кв. 2018 г., тыс. руб.</t>
        </is>
      </c>
      <c r="G10" s="336" t="n"/>
      <c r="H10" s="336" t="n"/>
      <c r="I10" s="336" t="n"/>
      <c r="J10" s="337" t="n"/>
      <c r="K10" s="221" t="n"/>
      <c r="L10" s="221" t="n"/>
    </row>
    <row r="11" ht="31.5" customHeight="1" s="219">
      <c r="B11" s="339" t="n"/>
      <c r="C11" s="339" t="n"/>
      <c r="D11" s="339" t="n"/>
      <c r="E11" s="339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21" t="n"/>
      <c r="L11" s="221" t="n"/>
    </row>
    <row r="12" ht="63" customHeight="1" s="219">
      <c r="B12" s="207" t="n">
        <v>1</v>
      </c>
      <c r="C12" s="234">
        <f>'Прил.1 Сравнит табл'!D16</f>
        <v/>
      </c>
      <c r="D12" s="209" t="inlineStr">
        <is>
          <t>02-08-01</t>
        </is>
      </c>
      <c r="E12" s="210" t="inlineStr">
        <is>
          <t>Заходы КЛ 220 кВ</t>
        </is>
      </c>
      <c r="F12" s="211" t="n">
        <v>6420.24</v>
      </c>
      <c r="G12" s="211" t="n">
        <v>17711.4319284</v>
      </c>
      <c r="H12" s="211" t="n"/>
      <c r="I12" s="211" t="n"/>
      <c r="J12" s="212">
        <f>SUM(F12:I12)</f>
        <v/>
      </c>
      <c r="K12" s="213" t="n"/>
      <c r="L12" s="213" t="n"/>
    </row>
    <row r="13" ht="15" customHeight="1" s="219">
      <c r="B13" s="249" t="inlineStr">
        <is>
          <t>Всего по объекту:</t>
        </is>
      </c>
      <c r="C13" s="336" t="n"/>
      <c r="D13" s="336" t="n"/>
      <c r="E13" s="337" t="n"/>
      <c r="F13" s="215">
        <f>SUM(F12:F12)</f>
        <v/>
      </c>
      <c r="G13" s="215">
        <f>SUM(G12:G12)</f>
        <v/>
      </c>
      <c r="H13" s="215">
        <f>SUM(H12:H12)</f>
        <v/>
      </c>
      <c r="I13" s="215" t="n"/>
      <c r="J13" s="215">
        <f>SUM(F13:I13)</f>
        <v/>
      </c>
      <c r="K13" s="213" t="n"/>
      <c r="L13" s="213" t="n"/>
    </row>
    <row r="14" ht="15.75" customHeight="1" s="219">
      <c r="B14" s="249" t="inlineStr">
        <is>
          <t>Всего по объекту в сопоставимом уровне цен 2 кв. 2018 г. :</t>
        </is>
      </c>
      <c r="C14" s="336" t="n"/>
      <c r="D14" s="336" t="n"/>
      <c r="E14" s="337" t="n"/>
      <c r="F14" s="215">
        <f>F13</f>
        <v/>
      </c>
      <c r="G14" s="215">
        <f>G13</f>
        <v/>
      </c>
      <c r="H14" s="215">
        <f>H13</f>
        <v/>
      </c>
      <c r="I14" s="215">
        <f>'Прил.1 Сравнит табл'!D21</f>
        <v/>
      </c>
      <c r="J14" s="215">
        <f>SUM(F14:I14)</f>
        <v/>
      </c>
      <c r="K14" s="221" t="n"/>
      <c r="L14" s="213" t="n"/>
    </row>
    <row r="15" ht="15" customHeight="1" s="219"/>
    <row r="16" ht="15" customHeight="1" s="219"/>
    <row r="17" ht="15" customHeight="1" s="219"/>
    <row r="18" ht="15" customHeight="1" s="219">
      <c r="C18" s="198" t="inlineStr">
        <is>
          <t>Составил ______________________     А.Р. Маркова</t>
        </is>
      </c>
      <c r="D18" s="199" t="n"/>
      <c r="E18" s="199" t="n"/>
    </row>
    <row r="19" ht="15" customHeight="1" s="219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19">
      <c r="C20" s="198" t="n"/>
      <c r="D20" s="199" t="n"/>
      <c r="E20" s="199" t="n"/>
    </row>
    <row r="21" ht="15" customHeight="1" s="219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219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19"/>
    <row r="24" ht="15" customHeight="1" s="219"/>
    <row r="25" ht="15" customHeight="1" s="219"/>
    <row r="26" ht="15" customHeight="1" s="219"/>
    <row r="27" ht="15" customHeight="1" s="219"/>
    <row r="28" ht="15" customHeight="1" s="2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zoomScale="85" workbookViewId="0">
      <selection activeCell="D30" sqref="D30"/>
    </sheetView>
  </sheetViews>
  <sheetFormatPr baseColWidth="8" defaultColWidth="9.140625" defaultRowHeight="15.75"/>
  <cols>
    <col width="9.140625" customWidth="1" style="221" min="1" max="1"/>
    <col width="12.5703125" customWidth="1" style="221" min="2" max="2"/>
    <col width="22.42578125" customWidth="1" style="221" min="3" max="3"/>
    <col width="49.7109375" customWidth="1" style="221" min="4" max="4"/>
    <col width="10.140625" customWidth="1" style="221" min="5" max="5"/>
    <col width="20.7109375" customWidth="1" style="221" min="6" max="6"/>
    <col width="20" customWidth="1" style="221" min="7" max="7"/>
    <col width="16.7109375" customWidth="1" style="221" min="8" max="8"/>
    <col width="9.140625" customWidth="1" style="221" min="9" max="10"/>
    <col width="15" customWidth="1" style="221" min="11" max="11"/>
    <col width="9.140625" customWidth="1" style="221" min="12" max="12"/>
  </cols>
  <sheetData>
    <row r="1">
      <c r="A1" s="245" t="inlineStr">
        <is>
          <t xml:space="preserve">Приложение № 3 </t>
        </is>
      </c>
    </row>
    <row r="2">
      <c r="A2" s="246" t="inlineStr">
        <is>
          <t>Объектная ресурсная ведомость</t>
        </is>
      </c>
    </row>
    <row r="3" ht="18.75" customHeight="1" s="219">
      <c r="A3" s="174" t="n"/>
      <c r="B3" s="174" t="n"/>
      <c r="C3" s="252" t="n"/>
    </row>
    <row r="4">
      <c r="A4" s="247" t="n"/>
    </row>
    <row r="5">
      <c r="A5" s="251" t="inlineStr">
        <is>
          <t>Наименование разрабатываемого показателя УНЦ -  КЛ 220 кВ с системой термомониторинга сечение жилы 240 мм2, сечение экрана 185 мм2</t>
        </is>
      </c>
    </row>
    <row r="6">
      <c r="A6" s="251" t="n"/>
      <c r="B6" s="251" t="n"/>
      <c r="C6" s="251" t="n"/>
      <c r="D6" s="251" t="n"/>
      <c r="E6" s="251" t="n"/>
      <c r="F6" s="251" t="n"/>
      <c r="G6" s="251" t="n"/>
      <c r="H6" s="251" t="n"/>
    </row>
    <row r="7" ht="38.25" customHeight="1" s="219">
      <c r="A7" s="250" t="inlineStr">
        <is>
          <t>п/п</t>
        </is>
      </c>
      <c r="B7" s="250" t="inlineStr">
        <is>
          <t>№ЛСР</t>
        </is>
      </c>
      <c r="C7" s="250" t="inlineStr">
        <is>
          <t>Код ресурса</t>
        </is>
      </c>
      <c r="D7" s="250" t="inlineStr">
        <is>
          <t>Наименование ресурса</t>
        </is>
      </c>
      <c r="E7" s="250" t="inlineStr">
        <is>
          <t>Ед. изм.</t>
        </is>
      </c>
      <c r="F7" s="250" t="inlineStr">
        <is>
          <t>Кол-во единиц по данным объекта-представителя</t>
        </is>
      </c>
      <c r="G7" s="250" t="inlineStr">
        <is>
          <t>Сметная стоимость в ценах на 01.01.2000 (руб.)</t>
        </is>
      </c>
      <c r="H7" s="337" t="n"/>
    </row>
    <row r="8">
      <c r="A8" s="339" t="n"/>
      <c r="B8" s="339" t="n"/>
      <c r="C8" s="339" t="n"/>
      <c r="D8" s="339" t="n"/>
      <c r="E8" s="339" t="n"/>
      <c r="F8" s="339" t="n"/>
      <c r="G8" s="250" t="inlineStr">
        <is>
          <t>на ед.изм.</t>
        </is>
      </c>
      <c r="H8" s="250" t="inlineStr">
        <is>
          <t>общая</t>
        </is>
      </c>
    </row>
    <row r="9">
      <c r="A9" s="234" t="n">
        <v>1</v>
      </c>
      <c r="B9" s="234" t="n"/>
      <c r="C9" s="234" t="n">
        <v>2</v>
      </c>
      <c r="D9" s="234" t="inlineStr">
        <is>
          <t>З</t>
        </is>
      </c>
      <c r="E9" s="234" t="n">
        <v>4</v>
      </c>
      <c r="F9" s="234" t="n">
        <v>5</v>
      </c>
      <c r="G9" s="234" t="n">
        <v>6</v>
      </c>
      <c r="H9" s="234" t="n">
        <v>7</v>
      </c>
    </row>
    <row r="10" customFormat="1" s="193">
      <c r="A10" s="254" t="inlineStr">
        <is>
          <t>Затраты труда рабочих</t>
        </is>
      </c>
      <c r="B10" s="336" t="n"/>
      <c r="C10" s="336" t="n"/>
      <c r="D10" s="336" t="n"/>
      <c r="E10" s="337" t="n"/>
      <c r="F10" s="340">
        <f>SUM(F11:F11)</f>
        <v/>
      </c>
      <c r="G10" s="10" t="n"/>
      <c r="H10" s="341">
        <f>SUM(H11:H11)</f>
        <v/>
      </c>
    </row>
    <row r="11">
      <c r="A11" s="282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82" t="inlineStr">
        <is>
          <t>чел.-ч</t>
        </is>
      </c>
      <c r="F11" s="264" t="n">
        <v>1028.5</v>
      </c>
      <c r="G11" s="342" t="n">
        <v>9.619999999999999</v>
      </c>
      <c r="H11" s="183">
        <f>ROUND(F11*G11,2)</f>
        <v/>
      </c>
      <c r="M11" s="343" t="n"/>
    </row>
    <row r="12">
      <c r="A12" s="253" t="inlineStr">
        <is>
          <t>Затраты труда машинистов</t>
        </is>
      </c>
      <c r="B12" s="336" t="n"/>
      <c r="C12" s="336" t="n"/>
      <c r="D12" s="336" t="n"/>
      <c r="E12" s="337" t="n"/>
      <c r="F12" s="254" t="n"/>
      <c r="G12" s="157" t="n"/>
      <c r="H12" s="341">
        <f>H13</f>
        <v/>
      </c>
    </row>
    <row r="13">
      <c r="A13" s="282" t="n">
        <v>2</v>
      </c>
      <c r="B13" s="255" t="n"/>
      <c r="C13" s="176" t="n">
        <v>2</v>
      </c>
      <c r="D13" s="171" t="inlineStr">
        <is>
          <t>Затраты труда машинистов</t>
        </is>
      </c>
      <c r="E13" s="282" t="inlineStr">
        <is>
          <t>чел.-ч</t>
        </is>
      </c>
      <c r="F13" s="282" t="n">
        <v>75.5</v>
      </c>
      <c r="G13" s="169" t="n"/>
      <c r="H13" s="344" t="n">
        <v>887.7</v>
      </c>
    </row>
    <row r="14" customFormat="1" s="193">
      <c r="A14" s="254" t="inlineStr">
        <is>
          <t>Машины и механизмы</t>
        </is>
      </c>
      <c r="B14" s="336" t="n"/>
      <c r="C14" s="336" t="n"/>
      <c r="D14" s="336" t="n"/>
      <c r="E14" s="337" t="n"/>
      <c r="F14" s="254" t="n"/>
      <c r="G14" s="157" t="n"/>
      <c r="H14" s="341">
        <f>SUM(H15:H24)</f>
        <v/>
      </c>
    </row>
    <row r="15" ht="25.5" customHeight="1" s="219">
      <c r="A15" s="282" t="n">
        <v>3</v>
      </c>
      <c r="B15" s="255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82" t="inlineStr">
        <is>
          <t>маш.час</t>
        </is>
      </c>
      <c r="F15" s="282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3">
      <c r="A16" s="282" t="n">
        <v>4</v>
      </c>
      <c r="B16" s="255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82" t="inlineStr">
        <is>
          <t>маш.час</t>
        </is>
      </c>
      <c r="F16" s="282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82" t="n">
        <v>5</v>
      </c>
      <c r="B17" s="255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82" t="inlineStr">
        <is>
          <t>маш.час</t>
        </is>
      </c>
      <c r="F17" s="282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9">
      <c r="A18" s="282" t="n">
        <v>6</v>
      </c>
      <c r="B18" s="255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82" t="inlineStr">
        <is>
          <t>маш.час</t>
        </is>
      </c>
      <c r="F18" s="282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9">
      <c r="A19" s="282" t="n">
        <v>7</v>
      </c>
      <c r="B19" s="255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82" t="inlineStr">
        <is>
          <t>маш.час</t>
        </is>
      </c>
      <c r="F19" s="282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82" t="n">
        <v>8</v>
      </c>
      <c r="B20" s="255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82" t="inlineStr">
        <is>
          <t>маш.час</t>
        </is>
      </c>
      <c r="F20" s="282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82" t="n">
        <v>9</v>
      </c>
      <c r="B21" s="255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82" t="inlineStr">
        <is>
          <t>маш.час</t>
        </is>
      </c>
      <c r="F21" s="282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82" t="n">
        <v>10</v>
      </c>
      <c r="B22" s="255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82" t="inlineStr">
        <is>
          <t>маш.час</t>
        </is>
      </c>
      <c r="F22" s="282" t="n">
        <v>8</v>
      </c>
      <c r="G22" s="177" t="n">
        <v>13.5</v>
      </c>
      <c r="H22" s="183">
        <f>ROUND(F22*G22,2)</f>
        <v/>
      </c>
      <c r="J22" s="186" t="n"/>
    </row>
    <row r="23">
      <c r="A23" s="282" t="n">
        <v>11</v>
      </c>
      <c r="B23" s="255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82" t="inlineStr">
        <is>
          <t>маш.час</t>
        </is>
      </c>
      <c r="F23" s="282" t="n">
        <v>8</v>
      </c>
      <c r="G23" s="177" t="n">
        <v>3.31</v>
      </c>
      <c r="H23" s="183">
        <f>ROUND(F23*G23,2)</f>
        <v/>
      </c>
      <c r="J23" s="186" t="n"/>
    </row>
    <row r="24">
      <c r="A24" s="282" t="n">
        <v>12</v>
      </c>
      <c r="B24" s="255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82" t="inlineStr">
        <is>
          <t>маш.час</t>
        </is>
      </c>
      <c r="F24" s="282" t="n">
        <v>40.8</v>
      </c>
      <c r="G24" s="177" t="n">
        <v>0.48</v>
      </c>
      <c r="H24" s="183">
        <f>ROUND(F24*G24,2)</f>
        <v/>
      </c>
      <c r="J24" s="186" t="n"/>
    </row>
    <row r="25">
      <c r="A25" s="254" t="inlineStr">
        <is>
          <t>Материалы</t>
        </is>
      </c>
      <c r="B25" s="336" t="n"/>
      <c r="C25" s="336" t="n"/>
      <c r="D25" s="336" t="n"/>
      <c r="E25" s="337" t="n"/>
      <c r="F25" s="254" t="n"/>
      <c r="G25" s="157" t="n"/>
      <c r="H25" s="341">
        <f>SUM(H26:H27)</f>
        <v/>
      </c>
    </row>
    <row r="26" ht="25.5" customHeight="1" s="219">
      <c r="A26" s="181" t="n">
        <v>13</v>
      </c>
      <c r="B26" s="181" t="n"/>
      <c r="C26" s="282" t="inlineStr">
        <is>
          <t>Прайс из СД ОП</t>
        </is>
      </c>
      <c r="D26" s="180" t="inlineStr">
        <is>
          <t>Кабель медный 220 кВ с системой термомониторинга сечение жилы 240 мм2, сечение экрана 185 мм2</t>
        </is>
      </c>
      <c r="E26" s="282" t="inlineStr">
        <is>
          <t>км</t>
        </is>
      </c>
      <c r="F26" s="282" t="n">
        <v>3.3</v>
      </c>
      <c r="G26" s="180" t="n">
        <v>1305741.54</v>
      </c>
      <c r="H26" s="183">
        <f>ROUND(F26*G26,2)</f>
        <v/>
      </c>
    </row>
    <row r="27">
      <c r="A27" s="181" t="n">
        <v>14</v>
      </c>
      <c r="B27" s="255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82" t="inlineStr">
        <is>
          <t>кг</t>
        </is>
      </c>
      <c r="F27" s="282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21" t="inlineStr">
        <is>
          <t>Составил ______________________     А.Р. Маркова</t>
        </is>
      </c>
    </row>
    <row r="31">
      <c r="B31" s="202" t="inlineStr">
        <is>
          <t xml:space="preserve">                         (подпись, инициалы, фамилия)</t>
        </is>
      </c>
    </row>
    <row r="33">
      <c r="B33" s="221" t="inlineStr">
        <is>
          <t>Проверил ______________________        А.В. Костянецкая</t>
        </is>
      </c>
    </row>
    <row r="34">
      <c r="B34" s="202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219" min="1" max="1"/>
    <col width="36.28515625" customWidth="1" style="219" min="2" max="2"/>
    <col width="18.85546875" customWidth="1" style="219" min="3" max="3"/>
    <col width="18.28515625" customWidth="1" style="219" min="4" max="4"/>
    <col width="18.85546875" customWidth="1" style="219" min="5" max="5"/>
    <col width="11.42578125" customWidth="1" style="219" min="6" max="6"/>
    <col width="14.42578125" customWidth="1" style="219" min="7" max="7"/>
    <col width="13.5703125" customWidth="1" style="219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7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5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9">
      <c r="B7" s="244" t="inlineStr">
        <is>
          <t>Наименование разрабатываемого показателя УНЦ — КЛ 220 кВ с системой термомониторинга сечение жилы 240 мм2, сечение экрана 185 мм2</t>
        </is>
      </c>
    </row>
    <row r="8">
      <c r="B8" s="257" t="inlineStr">
        <is>
          <t>Единица измерения  — 1 км</t>
        </is>
      </c>
    </row>
    <row r="9">
      <c r="B9" s="165" t="n"/>
      <c r="C9" s="198" t="n"/>
      <c r="D9" s="198" t="n"/>
      <c r="E9" s="198" t="n"/>
    </row>
    <row r="10" ht="51" customHeight="1" s="219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4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9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9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9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9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9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  <c r="G41" s="163" t="n"/>
    </row>
    <row r="42">
      <c r="B42" s="161" t="n"/>
      <c r="C42" s="198" t="n"/>
      <c r="D42" s="198" t="n"/>
      <c r="E42" s="198" t="n"/>
      <c r="G42" s="163" t="n"/>
    </row>
    <row r="43">
      <c r="B43" s="161" t="inlineStr">
        <is>
          <t>Составил ____________________________ А.Р. Маркова</t>
        </is>
      </c>
      <c r="C43" s="198" t="n"/>
      <c r="D43" s="198" t="n"/>
      <c r="E43" s="198" t="n"/>
      <c r="G43" s="166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7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D54" sqref="D54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4.570312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19">
      <c r="H2" s="272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35" t="inlineStr">
        <is>
          <t>Расчет стоимости СМР и оборудования</t>
        </is>
      </c>
    </row>
    <row r="5" ht="12.75" customFormat="1" customHeight="1" s="198">
      <c r="A5" s="235" t="n"/>
      <c r="B5" s="235" t="n"/>
      <c r="C5" s="285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98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220 кВ с системой термомониторинга сечение жилы 240 мм2, сечение экрана 185 мм2</t>
        </is>
      </c>
    </row>
    <row r="7" ht="12.75" customFormat="1" customHeight="1" s="198">
      <c r="A7" s="238" t="inlineStr">
        <is>
          <t>Единица измерения  — 1 км</t>
        </is>
      </c>
      <c r="I7" s="244" t="n"/>
      <c r="J7" s="244" t="n"/>
    </row>
    <row r="8" ht="13.5" customFormat="1" customHeight="1" s="198">
      <c r="A8" s="238" t="n"/>
    </row>
    <row r="9" ht="13.15" customFormat="1" customHeight="1" s="198"/>
    <row r="10" ht="27" customHeight="1" s="219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7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7" t="n"/>
      <c r="M10" s="199" t="n"/>
      <c r="N10" s="199" t="n"/>
    </row>
    <row r="11" ht="28.5" customHeight="1" s="219">
      <c r="A11" s="339" t="n"/>
      <c r="B11" s="339" t="n"/>
      <c r="C11" s="339" t="n"/>
      <c r="D11" s="339" t="n"/>
      <c r="E11" s="339" t="n"/>
      <c r="F11" s="264" t="inlineStr">
        <is>
          <t>на ед. изм.</t>
        </is>
      </c>
      <c r="G11" s="264" t="inlineStr">
        <is>
          <t>общая</t>
        </is>
      </c>
      <c r="H11" s="339" t="n"/>
      <c r="I11" s="264" t="inlineStr">
        <is>
          <t>на ед. изм.</t>
        </is>
      </c>
      <c r="J11" s="264" t="inlineStr">
        <is>
          <t>общая</t>
        </is>
      </c>
      <c r="M11" s="199" t="n"/>
      <c r="N11" s="199" t="n"/>
    </row>
    <row r="12">
      <c r="A12" s="264" t="n">
        <v>1</v>
      </c>
      <c r="B12" s="264" t="n">
        <v>2</v>
      </c>
      <c r="C12" s="264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59" t="n">
        <v>9</v>
      </c>
      <c r="J12" s="259" t="n">
        <v>10</v>
      </c>
      <c r="M12" s="199" t="n"/>
      <c r="N12" s="199" t="n"/>
    </row>
    <row r="13">
      <c r="A13" s="264" t="n"/>
      <c r="B13" s="253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7" t="n"/>
      <c r="J13" s="127" t="n"/>
    </row>
    <row r="14" ht="25.5" customHeight="1" s="219">
      <c r="A14" s="264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64" t="inlineStr">
        <is>
          <t>чел.-ч.</t>
        </is>
      </c>
      <c r="E14" s="346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  <c r="K14" s="347" t="n"/>
    </row>
    <row r="15" ht="25.5" customFormat="1" customHeight="1" s="199">
      <c r="A15" s="264" t="n"/>
      <c r="B15" s="264" t="n"/>
      <c r="C15" s="253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46">
        <f>SUM(E14:E14)</f>
        <v/>
      </c>
      <c r="F15" s="32" t="n"/>
      <c r="G15" s="32">
        <f>SUM(G14:G14)</f>
        <v/>
      </c>
      <c r="H15" s="267" t="n">
        <v>1</v>
      </c>
      <c r="I15" s="127" t="n"/>
      <c r="J15" s="32">
        <f>SUM(J14:J14)</f>
        <v/>
      </c>
    </row>
    <row r="16" ht="14.25" customFormat="1" customHeight="1" s="199">
      <c r="A16" s="264" t="n"/>
      <c r="B16" s="263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7" t="n"/>
      <c r="J16" s="127" t="n"/>
    </row>
    <row r="17" ht="14.25" customFormat="1" customHeight="1" s="199">
      <c r="A17" s="264" t="n">
        <v>2</v>
      </c>
      <c r="B17" s="264" t="n">
        <v>2</v>
      </c>
      <c r="C17" s="263" t="inlineStr">
        <is>
          <t>Затраты труда машинистов</t>
        </is>
      </c>
      <c r="D17" s="264" t="inlineStr">
        <is>
          <t>чел.-ч.</t>
        </is>
      </c>
      <c r="E17" s="346" t="n">
        <v>75.5</v>
      </c>
      <c r="F17" s="32">
        <f>G17/E17</f>
        <v/>
      </c>
      <c r="G17" s="32">
        <f>'Прил. 3'!H12</f>
        <v/>
      </c>
      <c r="H17" s="267" t="n">
        <v>1</v>
      </c>
      <c r="I17" s="32">
        <f>ROUND(F17*'Прил. 10'!D11,2)</f>
        <v/>
      </c>
      <c r="J17" s="32">
        <f>ROUND(I17*E17,2)</f>
        <v/>
      </c>
      <c r="K17" s="347" t="n"/>
    </row>
    <row r="18" ht="14.25" customFormat="1" customHeight="1" s="199">
      <c r="A18" s="264" t="n"/>
      <c r="B18" s="253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7" t="n"/>
      <c r="J18" s="127" t="n"/>
    </row>
    <row r="19" ht="14.25" customFormat="1" customHeight="1" s="199">
      <c r="A19" s="264" t="n"/>
      <c r="B19" s="263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7" t="n"/>
      <c r="J19" s="127" t="n"/>
    </row>
    <row r="20" ht="25.5" customFormat="1" customHeight="1" s="199">
      <c r="A20" s="264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82" t="inlineStr">
        <is>
          <t>маш.час</t>
        </is>
      </c>
      <c r="E20" s="348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9">
      <c r="A21" s="264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82" t="inlineStr">
        <is>
          <t>маш.час</t>
        </is>
      </c>
      <c r="E21" s="348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9">
      <c r="A22" s="264" t="n"/>
      <c r="B22" s="264" t="n"/>
      <c r="C22" s="263" t="inlineStr">
        <is>
          <t>Итого основные машины и механизмы</t>
        </is>
      </c>
      <c r="D22" s="264" t="n"/>
      <c r="E22" s="346" t="n"/>
      <c r="F22" s="32" t="n"/>
      <c r="G22" s="32">
        <f>SUM(G20:G21)</f>
        <v/>
      </c>
      <c r="H22" s="267">
        <f>G22/G32</f>
        <v/>
      </c>
      <c r="I22" s="129" t="n"/>
      <c r="J22" s="32">
        <f>SUM(J20:J21)</f>
        <v/>
      </c>
    </row>
    <row r="23" hidden="1" outlineLevel="1" ht="14.25" customFormat="1" customHeight="1" s="199">
      <c r="A23" s="264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82" t="inlineStr">
        <is>
          <t>маш.час</t>
        </is>
      </c>
      <c r="E23" s="348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9">
      <c r="A24" s="264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82" t="inlineStr">
        <is>
          <t>маш.час</t>
        </is>
      </c>
      <c r="E24" s="348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9">
      <c r="A25" s="264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82" t="inlineStr">
        <is>
          <t>маш.час</t>
        </is>
      </c>
      <c r="E25" s="348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9">
      <c r="A26" s="264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82" t="inlineStr">
        <is>
          <t>маш.час</t>
        </is>
      </c>
      <c r="E26" s="348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9">
      <c r="A27" s="264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82" t="inlineStr">
        <is>
          <t>маш.час</t>
        </is>
      </c>
      <c r="E27" s="348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9">
      <c r="A28" s="264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82" t="inlineStr">
        <is>
          <t>маш.час</t>
        </is>
      </c>
      <c r="E28" s="348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9">
      <c r="A29" s="264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82" t="inlineStr">
        <is>
          <t>маш.час</t>
        </is>
      </c>
      <c r="E29" s="348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9">
      <c r="A30" s="264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82" t="inlineStr">
        <is>
          <t>маш.час</t>
        </is>
      </c>
      <c r="E30" s="348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9">
      <c r="A31" s="264" t="n"/>
      <c r="B31" s="264" t="n"/>
      <c r="C31" s="263" t="inlineStr">
        <is>
          <t>Итого прочие машины и механизмы</t>
        </is>
      </c>
      <c r="D31" s="264" t="n"/>
      <c r="E31" s="265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9">
      <c r="A32" s="264" t="n"/>
      <c r="B32" s="264" t="n"/>
      <c r="C32" s="253" t="inlineStr">
        <is>
          <t>Итого по разделу «Машины и механизмы»</t>
        </is>
      </c>
      <c r="D32" s="264" t="n"/>
      <c r="E32" s="265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  <c r="K32" s="347" t="n"/>
    </row>
    <row r="33" ht="14.25" customFormat="1" customHeight="1" s="199">
      <c r="A33" s="264" t="n"/>
      <c r="B33" s="253" t="inlineStr">
        <is>
          <t>Оборудование</t>
        </is>
      </c>
      <c r="C33" s="336" t="n"/>
      <c r="D33" s="336" t="n"/>
      <c r="E33" s="336" t="n"/>
      <c r="F33" s="336" t="n"/>
      <c r="G33" s="336" t="n"/>
      <c r="H33" s="337" t="n"/>
      <c r="I33" s="127" t="n"/>
      <c r="J33" s="127" t="n"/>
    </row>
    <row r="34">
      <c r="A34" s="264" t="n"/>
      <c r="B34" s="263" t="inlineStr">
        <is>
          <t>Основное оборудование</t>
        </is>
      </c>
      <c r="C34" s="336" t="n"/>
      <c r="D34" s="336" t="n"/>
      <c r="E34" s="336" t="n"/>
      <c r="F34" s="336" t="n"/>
      <c r="G34" s="336" t="n"/>
      <c r="H34" s="337" t="n"/>
      <c r="I34" s="127" t="n"/>
      <c r="J34" s="127" t="n"/>
    </row>
    <row r="35">
      <c r="A35" s="264" t="n"/>
      <c r="B35" s="264" t="n"/>
      <c r="C35" s="263" t="inlineStr">
        <is>
          <t>Итого основное оборудование</t>
        </is>
      </c>
      <c r="D35" s="264" t="n"/>
      <c r="E35" s="349" t="n"/>
      <c r="F35" s="266" t="n"/>
      <c r="G35" s="32" t="n">
        <v>0</v>
      </c>
      <c r="H35" s="130" t="n">
        <v>0</v>
      </c>
      <c r="I35" s="129" t="n"/>
      <c r="J35" s="32" t="n">
        <v>0</v>
      </c>
    </row>
    <row r="36">
      <c r="A36" s="264" t="n"/>
      <c r="B36" s="264" t="n"/>
      <c r="C36" s="263" t="inlineStr">
        <is>
          <t>Итого прочее оборудование</t>
        </is>
      </c>
      <c r="D36" s="264" t="n"/>
      <c r="E36" s="346" t="n"/>
      <c r="F36" s="266" t="n"/>
      <c r="G36" s="32" t="n">
        <v>0</v>
      </c>
      <c r="H36" s="130" t="n">
        <v>0</v>
      </c>
      <c r="I36" s="129" t="n"/>
      <c r="J36" s="32" t="n">
        <v>0</v>
      </c>
    </row>
    <row r="37">
      <c r="A37" s="264" t="n"/>
      <c r="B37" s="264" t="n"/>
      <c r="C37" s="253" t="inlineStr">
        <is>
          <t>Итого по разделу «Оборудование»</t>
        </is>
      </c>
      <c r="D37" s="264" t="n"/>
      <c r="E37" s="265" t="n"/>
      <c r="F37" s="266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9">
      <c r="A38" s="264" t="n"/>
      <c r="B38" s="264" t="n"/>
      <c r="C38" s="263" t="inlineStr">
        <is>
          <t>в том числе технологическое оборудование</t>
        </is>
      </c>
      <c r="D38" s="264" t="n"/>
      <c r="E38" s="349" t="n"/>
      <c r="F38" s="266" t="n"/>
      <c r="G38" s="32">
        <f>'Прил.6 Расчет ОБ'!G12</f>
        <v/>
      </c>
      <c r="H38" s="267" t="n"/>
      <c r="I38" s="129" t="n"/>
      <c r="J38" s="32">
        <f>J37</f>
        <v/>
      </c>
    </row>
    <row r="39" ht="14.25" customFormat="1" customHeight="1" s="199">
      <c r="A39" s="264" t="n"/>
      <c r="B39" s="253" t="inlineStr">
        <is>
          <t>Материалы</t>
        </is>
      </c>
      <c r="C39" s="336" t="n"/>
      <c r="D39" s="336" t="n"/>
      <c r="E39" s="336" t="n"/>
      <c r="F39" s="336" t="n"/>
      <c r="G39" s="336" t="n"/>
      <c r="H39" s="337" t="n"/>
      <c r="I39" s="127" t="n"/>
      <c r="J39" s="127" t="n"/>
    </row>
    <row r="40" ht="14.25" customFormat="1" customHeight="1" s="199">
      <c r="A40" s="259" t="n"/>
      <c r="B40" s="258" t="inlineStr">
        <is>
          <t>Основные материалы</t>
        </is>
      </c>
      <c r="C40" s="350" t="n"/>
      <c r="D40" s="350" t="n"/>
      <c r="E40" s="350" t="n"/>
      <c r="F40" s="350" t="n"/>
      <c r="G40" s="350" t="n"/>
      <c r="H40" s="351" t="n"/>
      <c r="I40" s="140" t="n"/>
      <c r="J40" s="140" t="n"/>
    </row>
    <row r="41" ht="38.25" customFormat="1" customHeight="1" s="199">
      <c r="A41" s="264" t="n">
        <v>13</v>
      </c>
      <c r="B41" s="264" t="inlineStr">
        <is>
          <t>БЦ.85.357</t>
        </is>
      </c>
      <c r="C41" s="171" t="inlineStr">
        <is>
          <t>Кабель медный 220 кВ с системой термомониторинга сечение жилы 240 мм2, сечение экрана 185 мм2</t>
        </is>
      </c>
      <c r="D41" s="264" t="inlineStr">
        <is>
          <t>км</t>
        </is>
      </c>
      <c r="E41" s="349">
        <f>1*3.3</f>
        <v/>
      </c>
      <c r="F41" s="266">
        <f>ROUND(I41/'Прил. 10'!$D$13,2)</f>
        <v/>
      </c>
      <c r="G41" s="32">
        <f>ROUND(E41*F41,2)</f>
        <v/>
      </c>
      <c r="H41" s="130">
        <f>G41/$G$45</f>
        <v/>
      </c>
      <c r="I41" s="32" t="n">
        <v>6924190.49</v>
      </c>
      <c r="J41" s="32">
        <f>ROUND(I41*E41,2)</f>
        <v/>
      </c>
    </row>
    <row r="42" ht="14.25" customFormat="1" customHeight="1" s="199">
      <c r="A42" s="275" t="n"/>
      <c r="B42" s="142" t="n"/>
      <c r="C42" s="143" t="inlineStr">
        <is>
          <t>Итого основные материалы</t>
        </is>
      </c>
      <c r="D42" s="275" t="n"/>
      <c r="E42" s="35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9">
      <c r="A43" s="264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82" t="inlineStr">
        <is>
          <t>кг</t>
        </is>
      </c>
      <c r="E43" s="348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9">
      <c r="A44" s="264" t="n"/>
      <c r="B44" s="264" t="n"/>
      <c r="C44" s="263" t="inlineStr">
        <is>
          <t>Итого прочие материалы</t>
        </is>
      </c>
      <c r="D44" s="264" t="n"/>
      <c r="E44" s="349" t="n"/>
      <c r="F44" s="266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9">
      <c r="A45" s="264" t="n"/>
      <c r="B45" s="264" t="n"/>
      <c r="C45" s="253" t="inlineStr">
        <is>
          <t>Итого по разделу «Материалы»</t>
        </is>
      </c>
      <c r="D45" s="264" t="n"/>
      <c r="E45" s="265" t="n"/>
      <c r="F45" s="266" t="n"/>
      <c r="G45" s="32">
        <f>G42+G44</f>
        <v/>
      </c>
      <c r="H45" s="267">
        <f>G45/$G$45</f>
        <v/>
      </c>
      <c r="I45" s="32" t="n"/>
      <c r="J45" s="32">
        <f>J42+J44</f>
        <v/>
      </c>
      <c r="K45" s="347" t="n"/>
    </row>
    <row r="46" ht="14.25" customFormat="1" customHeight="1" s="199">
      <c r="A46" s="264" t="n"/>
      <c r="B46" s="264" t="n"/>
      <c r="C46" s="263" t="inlineStr">
        <is>
          <t>ИТОГО ПО РМ</t>
        </is>
      </c>
      <c r="D46" s="264" t="n"/>
      <c r="E46" s="265" t="n"/>
      <c r="F46" s="266" t="n"/>
      <c r="G46" s="32">
        <f>G15+G32+G45</f>
        <v/>
      </c>
      <c r="H46" s="267" t="n"/>
      <c r="I46" s="32" t="n"/>
      <c r="J46" s="32">
        <f>J15+J32+J45</f>
        <v/>
      </c>
    </row>
    <row r="47" ht="14.25" customFormat="1" customHeight="1" s="199">
      <c r="A47" s="264" t="n"/>
      <c r="B47" s="264" t="n"/>
      <c r="C47" s="263" t="inlineStr">
        <is>
          <t>Накладные расходы</t>
        </is>
      </c>
      <c r="D47" s="135">
        <f>ROUND(G47/(G$17+$G$15),2)</f>
        <v/>
      </c>
      <c r="E47" s="265" t="n"/>
      <c r="F47" s="266" t="n"/>
      <c r="G47" s="32" t="n">
        <v>10458.44</v>
      </c>
      <c r="H47" s="267" t="n"/>
      <c r="I47" s="32" t="n"/>
      <c r="J47" s="32">
        <f>ROUND(D47*(J15+J17),2)</f>
        <v/>
      </c>
    </row>
    <row r="48" ht="14.25" customFormat="1" customHeight="1" s="199">
      <c r="A48" s="264" t="n"/>
      <c r="B48" s="264" t="n"/>
      <c r="C48" s="263" t="inlineStr">
        <is>
          <t>Сметная прибыль</t>
        </is>
      </c>
      <c r="D48" s="135">
        <f>ROUND(G48/(G$15+G$17),2)</f>
        <v/>
      </c>
      <c r="E48" s="265" t="n"/>
      <c r="F48" s="266" t="n"/>
      <c r="G48" s="32" t="n">
        <v>5498.77</v>
      </c>
      <c r="H48" s="267" t="n"/>
      <c r="I48" s="32" t="n"/>
      <c r="J48" s="32">
        <f>ROUND(D48*(J15+J17),2)</f>
        <v/>
      </c>
    </row>
    <row r="49" ht="14.25" customFormat="1" customHeight="1" s="199">
      <c r="A49" s="264" t="n"/>
      <c r="B49" s="264" t="n"/>
      <c r="C49" s="263" t="inlineStr">
        <is>
          <t>Итого СМР (с НР и СП)</t>
        </is>
      </c>
      <c r="D49" s="264" t="n"/>
      <c r="E49" s="265" t="n"/>
      <c r="F49" s="266" t="n"/>
      <c r="G49" s="32">
        <f>G15+G32+G45+G47+G48</f>
        <v/>
      </c>
      <c r="H49" s="267" t="n"/>
      <c r="I49" s="32" t="n"/>
      <c r="J49" s="32">
        <f>J15+J32+J45+J47+J48</f>
        <v/>
      </c>
    </row>
    <row r="50" ht="14.25" customFormat="1" customHeight="1" s="199">
      <c r="A50" s="264" t="n"/>
      <c r="B50" s="264" t="n"/>
      <c r="C50" s="263" t="inlineStr">
        <is>
          <t>ВСЕГО СМР + ОБОРУДОВАНИЕ</t>
        </is>
      </c>
      <c r="D50" s="264" t="n"/>
      <c r="E50" s="265" t="n"/>
      <c r="F50" s="266" t="n"/>
      <c r="G50" s="32">
        <f>G49+G37</f>
        <v/>
      </c>
      <c r="H50" s="267" t="n"/>
      <c r="I50" s="32" t="n"/>
      <c r="J50" s="32">
        <f>J49+J37</f>
        <v/>
      </c>
    </row>
    <row r="51" ht="14.25" customFormat="1" customHeight="1" s="199">
      <c r="A51" s="264" t="n"/>
      <c r="B51" s="264" t="n"/>
      <c r="C51" s="263" t="inlineStr">
        <is>
          <t>ИТОГО ПОКАЗАТЕЛЬ НА ЕД. ИЗМ.</t>
        </is>
      </c>
      <c r="D51" s="264" t="inlineStr">
        <is>
          <t>1 км</t>
        </is>
      </c>
      <c r="E51" s="349" t="n">
        <v>1</v>
      </c>
      <c r="F51" s="266" t="n"/>
      <c r="G51" s="32">
        <f>G50/E51</f>
        <v/>
      </c>
      <c r="H51" s="267" t="n"/>
      <c r="I51" s="32" t="n"/>
      <c r="J51" s="32">
        <f>J50/E51</f>
        <v/>
      </c>
    </row>
    <row r="53" ht="14.25" customFormat="1" customHeight="1" s="199">
      <c r="A53" s="198" t="inlineStr">
        <is>
          <t>Составил ______________________    А.Р. Маркова</t>
        </is>
      </c>
    </row>
    <row r="54" ht="14.25" customFormat="1" customHeight="1" s="199">
      <c r="A54" s="201" t="inlineStr">
        <is>
          <t xml:space="preserve">                         (подпись, инициалы, фамилия)</t>
        </is>
      </c>
    </row>
    <row r="55" ht="14.25" customFormat="1" customHeight="1" s="199">
      <c r="A55" s="198" t="n"/>
    </row>
    <row r="56" ht="14.25" customFormat="1" customHeight="1" s="199">
      <c r="A56" s="198" t="inlineStr">
        <is>
          <t>Проверил ______________________        А.В. Костянецкая</t>
        </is>
      </c>
    </row>
    <row r="57" ht="14.25" customFormat="1" customHeight="1" s="199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6" sqref="D16"/>
    </sheetView>
  </sheetViews>
  <sheetFormatPr baseColWidth="8" defaultRowHeight="15"/>
  <cols>
    <col width="5.7109375" customWidth="1" style="219" min="1" max="1"/>
    <col width="17.5703125" customWidth="1" style="219" min="2" max="2"/>
    <col width="39.140625" customWidth="1" style="219" min="3" max="3"/>
    <col width="10.7109375" customWidth="1" style="219" min="4" max="4"/>
    <col width="13.85546875" customWidth="1" style="219" min="5" max="5"/>
    <col width="13.28515625" customWidth="1" style="219" min="6" max="6"/>
    <col width="14.140625" customWidth="1" style="219" min="7" max="7"/>
  </cols>
  <sheetData>
    <row r="1">
      <c r="A1" s="277" t="inlineStr">
        <is>
          <t>Приложение №6</t>
        </is>
      </c>
    </row>
    <row r="2" ht="21.75" customHeight="1" s="219">
      <c r="A2" s="277" t="n"/>
      <c r="B2" s="277" t="n"/>
      <c r="C2" s="277" t="n"/>
      <c r="D2" s="277" t="n"/>
      <c r="E2" s="277" t="n"/>
      <c r="F2" s="277" t="n"/>
      <c r="G2" s="277" t="n"/>
    </row>
    <row r="3">
      <c r="A3" s="235" t="inlineStr">
        <is>
          <t>Расчет стоимости оборудования</t>
        </is>
      </c>
    </row>
    <row r="4" ht="25.5" customHeight="1" s="219">
      <c r="A4" s="238" t="inlineStr">
        <is>
          <t>Наименование разрабатываемого показателя УНЦ — КЛ 220 кВ с системой термомониторинга сечение жилы 240 мм2, сечение экрана 185 мм2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9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64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9">
      <c r="A9" s="25" t="n"/>
      <c r="B9" s="263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19">
      <c r="A10" s="264" t="n"/>
      <c r="B10" s="253" t="n"/>
      <c r="C10" s="263" t="inlineStr">
        <is>
          <t>ИТОГО ИНЖЕНЕРНОЕ ОБОРУДОВАНИЕ</t>
        </is>
      </c>
      <c r="D10" s="253" t="n"/>
      <c r="E10" s="105" t="n"/>
      <c r="F10" s="266" t="n"/>
      <c r="G10" s="266" t="n">
        <v>0</v>
      </c>
    </row>
    <row r="11">
      <c r="A11" s="264" t="n"/>
      <c r="B11" s="263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25.5" customHeight="1" s="219">
      <c r="A12" s="264" t="n"/>
      <c r="B12" s="263" t="n"/>
      <c r="C12" s="263" t="inlineStr">
        <is>
          <t>ИТОГО ТЕХНОЛОГИЧЕСКОЕ ОБОРУДОВАНИЕ</t>
        </is>
      </c>
      <c r="D12" s="263" t="n"/>
      <c r="E12" s="281" t="n"/>
      <c r="F12" s="266" t="n"/>
      <c r="G12" s="32" t="n">
        <v>0</v>
      </c>
    </row>
    <row r="13" ht="19.5" customHeight="1" s="219">
      <c r="A13" s="264" t="n"/>
      <c r="B13" s="263" t="n"/>
      <c r="C13" s="263" t="inlineStr">
        <is>
          <t>Всего по разделу «Оборудование»</t>
        </is>
      </c>
      <c r="D13" s="263" t="n"/>
      <c r="E13" s="281" t="n"/>
      <c r="F13" s="266" t="n"/>
      <c r="G13" s="32">
        <f>G10+G12</f>
        <v/>
      </c>
    </row>
    <row r="14">
      <c r="A14" s="200" t="n"/>
      <c r="B14" s="106" t="n"/>
      <c r="C14" s="200" t="n"/>
      <c r="D14" s="200" t="n"/>
      <c r="E14" s="200" t="n"/>
      <c r="F14" s="200" t="n"/>
      <c r="G14" s="200" t="n"/>
    </row>
    <row r="15">
      <c r="A15" s="198" t="inlineStr">
        <is>
          <t>Составил ______________________    А.Р. Маркова</t>
        </is>
      </c>
      <c r="B15" s="199" t="n"/>
      <c r="C15" s="199" t="n"/>
      <c r="D15" s="200" t="n"/>
      <c r="E15" s="200" t="n"/>
      <c r="F15" s="200" t="n"/>
      <c r="G15" s="200" t="n"/>
    </row>
    <row r="16">
      <c r="A16" s="201" t="inlineStr">
        <is>
          <t xml:space="preserve">                         (подпись, инициалы, фамилия)</t>
        </is>
      </c>
      <c r="B16" s="199" t="n"/>
      <c r="C16" s="199" t="n"/>
      <c r="D16" s="200" t="n"/>
      <c r="E16" s="200" t="n"/>
      <c r="F16" s="200" t="n"/>
      <c r="G16" s="200" t="n"/>
    </row>
    <row r="17">
      <c r="A17" s="198" t="n"/>
      <c r="B17" s="199" t="n"/>
      <c r="C17" s="199" t="n"/>
      <c r="D17" s="200" t="n"/>
      <c r="E17" s="200" t="n"/>
      <c r="F17" s="200" t="n"/>
      <c r="G17" s="200" t="n"/>
    </row>
    <row r="18">
      <c r="A18" s="198" t="inlineStr">
        <is>
          <t>Проверил ______________________        А.В. Костянецкая</t>
        </is>
      </c>
      <c r="B18" s="199" t="n"/>
      <c r="C18" s="199" t="n"/>
      <c r="D18" s="200" t="n"/>
      <c r="E18" s="200" t="n"/>
      <c r="F18" s="200" t="n"/>
      <c r="G18" s="200" t="n"/>
    </row>
    <row r="19">
      <c r="A19" s="201" t="inlineStr">
        <is>
          <t xml:space="preserve">                        (подпись, инициалы, фамилия)</t>
        </is>
      </c>
      <c r="B19" s="199" t="n"/>
      <c r="C19" s="199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19" min="1" max="1"/>
    <col width="22.42578125" customWidth="1" style="219" min="2" max="2"/>
    <col width="37.140625" customWidth="1" style="219" min="3" max="3"/>
    <col width="49" customWidth="1" style="219" min="4" max="4"/>
    <col width="9.140625" customWidth="1" style="219" min="5" max="5"/>
  </cols>
  <sheetData>
    <row r="1" ht="15.75" customHeight="1" s="219">
      <c r="A1" s="221" t="n"/>
      <c r="B1" s="221" t="n"/>
      <c r="C1" s="221" t="n"/>
      <c r="D1" s="221" t="inlineStr">
        <is>
          <t>Приложение №7</t>
        </is>
      </c>
    </row>
    <row r="2" ht="15.75" customHeight="1" s="219">
      <c r="A2" s="221" t="n"/>
      <c r="B2" s="221" t="n"/>
      <c r="C2" s="221" t="n"/>
      <c r="D2" s="221" t="n"/>
    </row>
    <row r="3" ht="15.75" customHeight="1" s="219">
      <c r="A3" s="221" t="n"/>
      <c r="B3" s="193" t="inlineStr">
        <is>
          <t>Расчет показателя УНЦ</t>
        </is>
      </c>
      <c r="C3" s="221" t="n"/>
      <c r="D3" s="221" t="n"/>
    </row>
    <row r="4" ht="15.75" customHeight="1" s="219">
      <c r="A4" s="221" t="n"/>
      <c r="B4" s="221" t="n"/>
      <c r="C4" s="221" t="n"/>
      <c r="D4" s="221" t="n"/>
    </row>
    <row r="5" ht="47.25" customHeight="1" s="219">
      <c r="A5" s="283" t="inlineStr">
        <is>
          <t xml:space="preserve">Наименование разрабатываемого показателя УНЦ - </t>
        </is>
      </c>
      <c r="D5" s="283">
        <f>'Прил.5 Расчет СМР и ОБ'!D6:J6</f>
        <v/>
      </c>
    </row>
    <row r="6" ht="15.75" customHeight="1" s="219">
      <c r="A6" s="221" t="inlineStr">
        <is>
          <t>Единица измерения  — 1 км</t>
        </is>
      </c>
      <c r="B6" s="221" t="n"/>
      <c r="C6" s="221" t="n"/>
      <c r="D6" s="221" t="n"/>
    </row>
    <row r="7" ht="15.75" customHeight="1" s="219">
      <c r="A7" s="221" t="n"/>
      <c r="B7" s="221" t="n"/>
      <c r="C7" s="221" t="n"/>
      <c r="D7" s="221" t="n"/>
    </row>
    <row r="8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>
      <c r="A9" s="339" t="n"/>
      <c r="B9" s="339" t="n"/>
      <c r="C9" s="339" t="n"/>
      <c r="D9" s="339" t="n"/>
    </row>
    <row r="10" ht="15.75" customHeight="1" s="219">
      <c r="A10" s="250" t="n">
        <v>1</v>
      </c>
      <c r="B10" s="250" t="n">
        <v>2</v>
      </c>
      <c r="C10" s="250" t="n">
        <v>3</v>
      </c>
      <c r="D10" s="250" t="n">
        <v>4</v>
      </c>
    </row>
    <row r="11" ht="47.25" customHeight="1" s="219">
      <c r="A11" s="250" t="inlineStr">
        <is>
          <t>К4-02-2</t>
        </is>
      </c>
      <c r="B11" s="250" t="inlineStr">
        <is>
          <t xml:space="preserve">УНЦ КЛ 110 - 500 кВ с системой термомониторинга  </t>
        </is>
      </c>
      <c r="C11" s="196">
        <f>D5</f>
        <v/>
      </c>
      <c r="D11" s="227">
        <f>'Прил.4 РМ'!C41/1000</f>
        <v/>
      </c>
    </row>
    <row r="13">
      <c r="A13" s="198" t="inlineStr">
        <is>
          <t>Составил ______________________    А.Р. Маркова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219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9" min="2" max="2"/>
    <col width="37" customWidth="1" style="219" min="3" max="3"/>
    <col width="32" customWidth="1" style="219" min="4" max="4"/>
  </cols>
  <sheetData>
    <row r="4" ht="15.75" customHeight="1" s="219">
      <c r="B4" s="245" t="inlineStr">
        <is>
          <t>Приложение № 10</t>
        </is>
      </c>
    </row>
    <row r="5" ht="18.75" customHeight="1" s="219">
      <c r="B5" s="120" t="n"/>
    </row>
    <row r="6" ht="15.75" customHeight="1" s="219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9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9">
      <c r="B10" s="250" t="n">
        <v>1</v>
      </c>
      <c r="C10" s="250" t="n">
        <v>2</v>
      </c>
      <c r="D10" s="250" t="n">
        <v>3</v>
      </c>
    </row>
    <row r="11" ht="45" customHeight="1" s="219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9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10.84</v>
      </c>
    </row>
    <row r="13" ht="29.25" customHeight="1" s="219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5.34</v>
      </c>
    </row>
    <row r="14" ht="30.75" customHeight="1" s="219">
      <c r="B14" s="25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0" t="n">
        <v>6.26</v>
      </c>
    </row>
    <row r="15" ht="89.25" customHeight="1" s="219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9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9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9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22" t="n">
        <v>0.002</v>
      </c>
    </row>
    <row r="19" ht="24" customHeight="1" s="219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22" t="n">
        <v>0.03</v>
      </c>
    </row>
    <row r="20" ht="18.75" customHeight="1" s="219">
      <c r="B20" s="121" t="n"/>
    </row>
    <row r="21" ht="18.75" customHeight="1" s="219">
      <c r="B21" s="121" t="n"/>
    </row>
    <row r="22" ht="18.75" customHeight="1" s="219">
      <c r="B22" s="121" t="n"/>
    </row>
    <row r="23" ht="18.75" customHeight="1" s="219">
      <c r="B23" s="121" t="n"/>
    </row>
    <row r="26">
      <c r="B26" s="198" t="inlineStr">
        <is>
          <t>Составил ______________________        А.Р. Маркова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9" min="2" max="2"/>
    <col width="13" customWidth="1" style="219" min="3" max="3"/>
    <col width="22.85546875" customWidth="1" style="219" min="4" max="4"/>
    <col width="21.5703125" customWidth="1" style="219" min="5" max="5"/>
    <col width="53.7109375" bestFit="1" customWidth="1" style="219" min="6" max="6"/>
  </cols>
  <sheetData>
    <row r="1" s="219"/>
    <row r="2" ht="17.25" customHeight="1" s="219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19"/>
    <row r="4" ht="18" customHeight="1" s="219">
      <c r="A4" s="220" t="inlineStr">
        <is>
          <t>Составлен в уровне цен на 01.01.2023 г.</t>
        </is>
      </c>
      <c r="B4" s="221" t="n"/>
      <c r="C4" s="221" t="n"/>
      <c r="D4" s="221" t="n"/>
      <c r="E4" s="221" t="n"/>
      <c r="F4" s="221" t="n"/>
      <c r="G4" s="221" t="n"/>
    </row>
    <row r="5" ht="15.75" customHeight="1" s="219">
      <c r="A5" s="222" t="inlineStr">
        <is>
          <t>№ пп.</t>
        </is>
      </c>
      <c r="B5" s="222" t="inlineStr">
        <is>
          <t>Наименование элемента</t>
        </is>
      </c>
      <c r="C5" s="222" t="inlineStr">
        <is>
          <t>Обозначение</t>
        </is>
      </c>
      <c r="D5" s="222" t="inlineStr">
        <is>
          <t>Формула</t>
        </is>
      </c>
      <c r="E5" s="222" t="inlineStr">
        <is>
          <t>Величина элемента</t>
        </is>
      </c>
      <c r="F5" s="222" t="inlineStr">
        <is>
          <t>Наименования обосновывающих документов</t>
        </is>
      </c>
      <c r="G5" s="221" t="n"/>
    </row>
    <row r="6" ht="15.75" customHeight="1" s="219">
      <c r="A6" s="222" t="n">
        <v>1</v>
      </c>
      <c r="B6" s="222" t="n">
        <v>2</v>
      </c>
      <c r="C6" s="222" t="n">
        <v>3</v>
      </c>
      <c r="D6" s="222" t="n">
        <v>4</v>
      </c>
      <c r="E6" s="222" t="n">
        <v>5</v>
      </c>
      <c r="F6" s="222" t="n">
        <v>6</v>
      </c>
      <c r="G6" s="221" t="n"/>
    </row>
    <row r="7" ht="110.25" customHeight="1" s="219">
      <c r="A7" s="223" t="inlineStr">
        <is>
          <t>1.1</t>
        </is>
      </c>
      <c r="B7" s="2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6" t="n">
        <v>47872.94</v>
      </c>
      <c r="F7" s="2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1" t="n"/>
    </row>
    <row r="8" ht="31.5" customHeight="1" s="219">
      <c r="A8" s="223" t="inlineStr">
        <is>
          <t>1.2</t>
        </is>
      </c>
      <c r="B8" s="228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7">
        <f>1973/12</f>
        <v/>
      </c>
      <c r="F8" s="228" t="inlineStr">
        <is>
          <t>Производственный календарь 2023 год
(40-часов.неделя)</t>
        </is>
      </c>
      <c r="G8" s="230" t="n"/>
    </row>
    <row r="9" ht="15.75" customHeight="1" s="219">
      <c r="A9" s="223" t="inlineStr">
        <is>
          <t>1.3</t>
        </is>
      </c>
      <c r="B9" s="228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7" t="n">
        <v>1</v>
      </c>
      <c r="F9" s="228" t="n"/>
      <c r="G9" s="230" t="n"/>
    </row>
    <row r="10" ht="15.75" customHeight="1" s="219">
      <c r="A10" s="223" t="inlineStr">
        <is>
          <t>1.4</t>
        </is>
      </c>
      <c r="B10" s="228" t="inlineStr">
        <is>
          <t>Средний разряд работ</t>
        </is>
      </c>
      <c r="C10" s="250" t="n"/>
      <c r="D10" s="250" t="n"/>
      <c r="E10" s="353" t="n">
        <v>4</v>
      </c>
      <c r="F10" s="228" t="inlineStr">
        <is>
          <t>РТМ</t>
        </is>
      </c>
      <c r="G10" s="230" t="n"/>
    </row>
    <row r="11" ht="78.75" customHeight="1" s="219">
      <c r="A11" s="223" t="inlineStr">
        <is>
          <t>1.5</t>
        </is>
      </c>
      <c r="B11" s="228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54" t="n">
        <v>1.34</v>
      </c>
      <c r="F11" s="2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1" t="n"/>
    </row>
    <row r="12" ht="78.75" customHeight="1" s="219">
      <c r="A12" s="23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355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2025-01-24T12:08:13Z</dcterms:modified>
  <cp:lastModifiedBy>User4</cp:lastModifiedBy>
  <cp:lastPrinted>2023-11-28T09:12:32Z</cp:lastPrinted>
</cp:coreProperties>
</file>