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.2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6" t="n"/>
      <c r="C6" s="256" t="n"/>
      <c r="D6" s="256" t="n"/>
    </row>
    <row r="7" ht="64.5" customHeight="1" s="323">
      <c r="B7" s="351" t="inlineStr">
        <is>
          <t>Наименование разрабатываемого показателя УНЦ - КЛ 110 кВ с системой термомониторинга сечение жилы 500 мм2, сечение экрана 290 мм2</t>
        </is>
      </c>
    </row>
    <row r="8" ht="31.7" customHeight="1" s="32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23">
      <c r="B9" s="351" t="inlineStr">
        <is>
          <t>Единица измерения  — 1 км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78.75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Санкт-Петербург, поселок Шушары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Кабель медный 110(150)кВ с системой термомониторинга сечение жилы 500 мм2, сечение экрана 290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5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стоим'!F13+'Прил.2 Расч стоим'!G13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4 кв. 2016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5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9" t="n"/>
    </row>
    <row r="28">
      <c r="B28" s="32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F21" sqref="F21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7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3">
      <c r="B10" s="442" t="n"/>
      <c r="C10" s="442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</row>
    <row r="11" ht="31.5" customHeight="1" s="323">
      <c r="B11" s="443" t="n"/>
      <c r="C11" s="443" t="n"/>
      <c r="D11" s="443" t="n"/>
      <c r="E11" s="443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63" customHeight="1" s="323">
      <c r="B12" s="309" t="n">
        <v>1</v>
      </c>
      <c r="C12" s="338">
        <f>'Прил.1 Сравнит табл'!D16</f>
        <v/>
      </c>
      <c r="D12" s="311" t="inlineStr">
        <is>
          <t>02-04-01</t>
        </is>
      </c>
      <c r="E12" s="312" t="inlineStr">
        <is>
          <t>Строительно-монтажные работы КЛ-110кВ Шушары</t>
        </is>
      </c>
      <c r="F12" s="313" t="n">
        <v>3201.04236</v>
      </c>
      <c r="G12" s="313" t="n">
        <v>26590.9517154</v>
      </c>
      <c r="H12" s="313" t="n"/>
      <c r="I12" s="313" t="n"/>
      <c r="J12" s="314">
        <f>SUM(F12:I12)</f>
        <v/>
      </c>
      <c r="K12" s="444" t="n"/>
    </row>
    <row r="13" ht="15" customHeight="1" s="323">
      <c r="B13" s="353" t="inlineStr">
        <is>
          <t>Всего по объекту:</t>
        </is>
      </c>
      <c r="C13" s="440" t="n"/>
      <c r="D13" s="440" t="n"/>
      <c r="E13" s="441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  <c r="K13" s="318" t="n"/>
    </row>
    <row r="14" ht="15.75" customHeight="1" s="323">
      <c r="B14" s="353" t="inlineStr">
        <is>
          <t>Всего по объекту в сопоставимом уровне цен 4 кв. 2016 г. :</t>
        </is>
      </c>
      <c r="C14" s="440" t="n"/>
      <c r="D14" s="440" t="n"/>
      <c r="E14" s="441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3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3">
      <c r="C20" s="303" t="n"/>
      <c r="D20" s="304" t="n"/>
      <c r="E20" s="304" t="n"/>
    </row>
    <row r="21" ht="15" customHeight="1" s="323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3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2"/>
  <sheetViews>
    <sheetView view="pageBreakPreview" topLeftCell="A19" zoomScale="130" zoomScaleSheetLayoutView="130" workbookViewId="0">
      <selection activeCell="A1" sqref="A1:XFD1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9"/>
  </cols>
  <sheetData>
    <row r="1">
      <c r="A1" s="350" t="inlineStr">
        <is>
          <t>Объектная ресурсная ведомость</t>
        </is>
      </c>
    </row>
    <row r="2" ht="18.75" customHeight="1" s="323">
      <c r="A2" s="266" t="n"/>
      <c r="B2" s="266" t="n"/>
      <c r="C2" s="356" t="n"/>
    </row>
    <row r="3">
      <c r="A3" s="351" t="n"/>
    </row>
    <row r="4">
      <c r="A4" s="355" t="inlineStr">
        <is>
          <t>Наименование разрабатываемого показателя УНЦ -  КЛ 110 кВ с системой термомониторинга сечение жилы 500 мм2, сечение экрана 290 мм2</t>
        </is>
      </c>
    </row>
    <row r="5">
      <c r="A5" s="355" t="n"/>
      <c r="B5" s="355" t="n"/>
      <c r="C5" s="355" t="n"/>
      <c r="D5" s="355" t="n"/>
      <c r="E5" s="355" t="n"/>
      <c r="F5" s="355" t="n"/>
      <c r="G5" s="355" t="n"/>
      <c r="H5" s="355" t="n"/>
    </row>
    <row r="6" ht="38.25" customHeight="1" s="323">
      <c r="A6" s="354" t="inlineStr">
        <is>
          <t>п/п</t>
        </is>
      </c>
      <c r="B6" s="354" t="inlineStr">
        <is>
          <t>№ЛСР</t>
        </is>
      </c>
      <c r="C6" s="354" t="inlineStr">
        <is>
          <t>Код ресурса</t>
        </is>
      </c>
      <c r="D6" s="354" t="inlineStr">
        <is>
          <t>Наименование ресурса</t>
        </is>
      </c>
      <c r="E6" s="354" t="inlineStr">
        <is>
          <t>Ед. изм.</t>
        </is>
      </c>
      <c r="F6" s="354" t="inlineStr">
        <is>
          <t>Кол-во единиц по данным объекта-представителя</t>
        </is>
      </c>
      <c r="G6" s="354" t="inlineStr">
        <is>
          <t>Сметная стоимость в ценах на 01.01.2000 (руб.)</t>
        </is>
      </c>
      <c r="H6" s="441" t="n"/>
    </row>
    <row r="7">
      <c r="A7" s="443" t="n"/>
      <c r="B7" s="443" t="n"/>
      <c r="C7" s="443" t="n"/>
      <c r="D7" s="443" t="n"/>
      <c r="E7" s="443" t="n"/>
      <c r="F7" s="443" t="n"/>
      <c r="G7" s="354" t="inlineStr">
        <is>
          <t>на ед.изм.</t>
        </is>
      </c>
      <c r="H7" s="354" t="inlineStr">
        <is>
          <t>общая</t>
        </is>
      </c>
    </row>
    <row r="8">
      <c r="A8" s="338" t="n">
        <v>1</v>
      </c>
      <c r="B8" s="338" t="n"/>
      <c r="C8" s="338" t="n">
        <v>2</v>
      </c>
      <c r="D8" s="338" t="inlineStr">
        <is>
          <t>З</t>
        </is>
      </c>
      <c r="E8" s="338" t="n">
        <v>4</v>
      </c>
      <c r="F8" s="338" t="n">
        <v>5</v>
      </c>
      <c r="G8" s="338" t="n">
        <v>6</v>
      </c>
      <c r="H8" s="338" t="n">
        <v>7</v>
      </c>
    </row>
    <row r="9" customFormat="1" s="297">
      <c r="A9" s="358" t="inlineStr">
        <is>
          <t>Затраты труда рабочих</t>
        </is>
      </c>
      <c r="B9" s="440" t="n"/>
      <c r="C9" s="440" t="n"/>
      <c r="D9" s="440" t="n"/>
      <c r="E9" s="441" t="n"/>
      <c r="F9" s="445">
        <f>SUM(F10:F10)</f>
        <v/>
      </c>
      <c r="G9" s="263" t="n"/>
      <c r="H9" s="445">
        <f>SUM(H10:H10)</f>
        <v/>
      </c>
    </row>
    <row r="10">
      <c r="A10" s="386" t="n">
        <v>1</v>
      </c>
      <c r="B10" s="241" t="n"/>
      <c r="C10" s="270" t="inlineStr">
        <is>
          <t>1-4-0</t>
        </is>
      </c>
      <c r="D10" s="277" t="inlineStr">
        <is>
          <t>Затраты труда рабочих (средний разряд работы 4)</t>
        </is>
      </c>
      <c r="E10" s="386" t="inlineStr">
        <is>
          <t>чел.-ч</t>
        </is>
      </c>
      <c r="F10" s="368" t="n">
        <v>592</v>
      </c>
      <c r="G10" s="446" t="n">
        <v>9.619999999999999</v>
      </c>
      <c r="H10" s="281">
        <f>ROUND(F10*G10,2)</f>
        <v/>
      </c>
    </row>
    <row r="11">
      <c r="A11" s="357" t="inlineStr">
        <is>
          <t>Затраты труда машинистов</t>
        </is>
      </c>
      <c r="B11" s="440" t="n"/>
      <c r="C11" s="440" t="n"/>
      <c r="D11" s="440" t="n"/>
      <c r="E11" s="441" t="n"/>
      <c r="F11" s="358" t="n"/>
      <c r="G11" s="239" t="n"/>
      <c r="H11" s="445">
        <f>H12</f>
        <v/>
      </c>
    </row>
    <row r="12">
      <c r="A12" s="386" t="n">
        <v>2</v>
      </c>
      <c r="B12" s="359" t="n"/>
      <c r="C12" s="276" t="n">
        <v>2</v>
      </c>
      <c r="D12" s="277" t="inlineStr">
        <is>
          <t>Затраты труда машинистов</t>
        </is>
      </c>
      <c r="E12" s="386" t="inlineStr">
        <is>
          <t>чел.-ч</t>
        </is>
      </c>
      <c r="F12" s="386" t="n">
        <v>37</v>
      </c>
      <c r="G12" s="281" t="n"/>
      <c r="H12" s="446" t="n">
        <v>504.8</v>
      </c>
    </row>
    <row r="13" customFormat="1" s="297">
      <c r="A13" s="358" t="inlineStr">
        <is>
          <t>Машины и механизмы</t>
        </is>
      </c>
      <c r="B13" s="440" t="n"/>
      <c r="C13" s="440" t="n"/>
      <c r="D13" s="440" t="n"/>
      <c r="E13" s="441" t="n"/>
      <c r="F13" s="358" t="n"/>
      <c r="G13" s="239" t="n"/>
      <c r="H13" s="445">
        <f>SUM(H14:H23)</f>
        <v/>
      </c>
    </row>
    <row r="14" ht="25.5" customHeight="1" s="323">
      <c r="A14" s="386" t="n">
        <v>3</v>
      </c>
      <c r="B14" s="359" t="n"/>
      <c r="C14" s="276" t="inlineStr">
        <is>
          <t>91.05.05-016</t>
        </is>
      </c>
      <c r="D14" s="277" t="inlineStr">
        <is>
          <t>Краны на автомобильном ходу, грузоподъемность 25 т</t>
        </is>
      </c>
      <c r="E14" s="386" t="inlineStr">
        <is>
          <t>маш.час</t>
        </is>
      </c>
      <c r="F14" s="386" t="n">
        <v>12.3</v>
      </c>
      <c r="G14" s="280" t="n">
        <v>476.43</v>
      </c>
      <c r="H14" s="281">
        <f>ROUND(F14*G14,2)</f>
        <v/>
      </c>
    </row>
    <row r="15" ht="25.5" customFormat="1" customHeight="1" s="297">
      <c r="A15" s="386" t="n">
        <v>4</v>
      </c>
      <c r="B15" s="359" t="n"/>
      <c r="C15" s="276" t="inlineStr">
        <is>
          <t>91.06.03-012</t>
        </is>
      </c>
      <c r="D15" s="277" t="inlineStr">
        <is>
          <t>Лебедки-прицепы гидравлические для протяжки кабеля, тяговое усилие 10 т</t>
        </is>
      </c>
      <c r="E15" s="386" t="inlineStr">
        <is>
          <t>маш.час</t>
        </is>
      </c>
      <c r="F15" s="386" t="n">
        <v>12.3</v>
      </c>
      <c r="G15" s="280" t="n">
        <v>244.95</v>
      </c>
      <c r="H15" s="281">
        <f>ROUND(F15*G15,2)</f>
        <v/>
      </c>
    </row>
    <row r="16">
      <c r="A16" s="386" t="n">
        <v>5</v>
      </c>
      <c r="B16" s="359" t="n"/>
      <c r="C16" s="276" t="inlineStr">
        <is>
          <t>91.14.04-002</t>
        </is>
      </c>
      <c r="D16" s="277" t="inlineStr">
        <is>
          <t>Тягачи седельные, грузоподъемность 15 т</t>
        </is>
      </c>
      <c r="E16" s="386" t="inlineStr">
        <is>
          <t>маш.час</t>
        </is>
      </c>
      <c r="F16" s="386" t="n">
        <v>9.4</v>
      </c>
      <c r="G16" s="280" t="n">
        <v>94.38</v>
      </c>
      <c r="H16" s="281">
        <f>ROUND(F16*G16,2)</f>
        <v/>
      </c>
    </row>
    <row r="17" ht="25.5" customHeight="1" s="323">
      <c r="A17" s="386" t="n">
        <v>6</v>
      </c>
      <c r="B17" s="359" t="n"/>
      <c r="C17" s="276" t="inlineStr">
        <is>
          <t>91.05.13-001</t>
        </is>
      </c>
      <c r="D17" s="277" t="inlineStr">
        <is>
          <t>Автомобили бортовые, грузоподъемность до 6 т, с краном-манипулятором-4,0 т</t>
        </is>
      </c>
      <c r="E17" s="386" t="inlineStr">
        <is>
          <t>маш.час</t>
        </is>
      </c>
      <c r="F17" s="386" t="n">
        <v>1.2</v>
      </c>
      <c r="G17" s="280" t="n">
        <v>288.03</v>
      </c>
      <c r="H17" s="281">
        <f>ROUND(F17*G17,2)</f>
        <v/>
      </c>
    </row>
    <row r="18" ht="25.5" customHeight="1" s="323">
      <c r="A18" s="386" t="n">
        <v>7</v>
      </c>
      <c r="B18" s="359" t="n"/>
      <c r="C18" s="276" t="inlineStr">
        <is>
          <t>91.14.05-012</t>
        </is>
      </c>
      <c r="D18" s="277" t="inlineStr">
        <is>
          <t>Полуприцепы общего назначения, грузоподъемность 15 т</t>
        </is>
      </c>
      <c r="E18" s="386" t="inlineStr">
        <is>
          <t>маш.час</t>
        </is>
      </c>
      <c r="F18" s="386" t="n">
        <v>9.4</v>
      </c>
      <c r="G18" s="280" t="n">
        <v>19.76</v>
      </c>
      <c r="H18" s="281">
        <f>ROUND(F18*G18,2)</f>
        <v/>
      </c>
    </row>
    <row r="19" ht="25.5" customHeight="1" s="323">
      <c r="A19" s="386" t="n">
        <v>8</v>
      </c>
      <c r="B19" s="359" t="n"/>
      <c r="C19" s="276" t="inlineStr">
        <is>
          <t>91.11.01-021</t>
        </is>
      </c>
      <c r="D19" s="277" t="inlineStr">
        <is>
          <t>Устройства подталкивающие для протяжки кабеля, тяговое усилие 800 кг</t>
        </is>
      </c>
      <c r="E19" s="386" t="inlineStr">
        <is>
          <t>маш.час</t>
        </is>
      </c>
      <c r="F19" s="386" t="n">
        <v>6.9</v>
      </c>
      <c r="G19" s="280" t="n">
        <v>25.37</v>
      </c>
      <c r="H19" s="281">
        <f>ROUND(F19*G19,2)</f>
        <v/>
      </c>
    </row>
    <row r="20">
      <c r="A20" s="386" t="n">
        <v>9</v>
      </c>
      <c r="B20" s="359" t="n"/>
      <c r="C20" s="276" t="inlineStr">
        <is>
          <t>91.16.01-002</t>
        </is>
      </c>
      <c r="D20" s="277" t="inlineStr">
        <is>
          <t>Электростанции передвижные, мощность 4 кВт</t>
        </is>
      </c>
      <c r="E20" s="386" t="inlineStr">
        <is>
          <t>маш.час</t>
        </is>
      </c>
      <c r="F20" s="386" t="n">
        <v>1.8</v>
      </c>
      <c r="G20" s="280" t="n">
        <v>27.11</v>
      </c>
      <c r="H20" s="281">
        <f>ROUND(F20*G20,2)</f>
        <v/>
      </c>
    </row>
    <row r="21">
      <c r="A21" s="386" t="n">
        <v>10</v>
      </c>
      <c r="B21" s="359" t="n"/>
      <c r="C21" s="276" t="inlineStr">
        <is>
          <t>91.17.04-091</t>
        </is>
      </c>
      <c r="D21" s="277" t="inlineStr">
        <is>
          <t>Горелки газовые инжекторные</t>
        </is>
      </c>
      <c r="E21" s="386" t="inlineStr">
        <is>
          <t>маш.час</t>
        </is>
      </c>
      <c r="F21" s="386" t="n">
        <v>1.8</v>
      </c>
      <c r="G21" s="280" t="n">
        <v>13.5</v>
      </c>
      <c r="H21" s="281">
        <f>ROUND(F21*G21,2)</f>
        <v/>
      </c>
    </row>
    <row r="22">
      <c r="A22" s="386" t="n">
        <v>11</v>
      </c>
      <c r="B22" s="359" t="n"/>
      <c r="C22" s="276" t="inlineStr">
        <is>
          <t>91.06.01-002</t>
        </is>
      </c>
      <c r="D22" s="277" t="inlineStr">
        <is>
          <t>Домкраты гидравлические, грузоподъемность 6,3-25 т</t>
        </is>
      </c>
      <c r="E22" s="386" t="inlineStr">
        <is>
          <t>маш.час</t>
        </is>
      </c>
      <c r="F22" s="386" t="n">
        <v>21.6</v>
      </c>
      <c r="G22" s="280" t="n">
        <v>0.48</v>
      </c>
      <c r="H22" s="281">
        <f>ROUND(F22*G22,2)</f>
        <v/>
      </c>
    </row>
    <row r="23">
      <c r="A23" s="386" t="n">
        <v>12</v>
      </c>
      <c r="B23" s="359" t="n"/>
      <c r="C23" s="276" t="inlineStr">
        <is>
          <t>91.21.15-022</t>
        </is>
      </c>
      <c r="D23" s="277" t="inlineStr">
        <is>
          <t>Пилы ленточные с поворотной пилорамой</t>
        </is>
      </c>
      <c r="E23" s="386" t="inlineStr">
        <is>
          <t>маш.час</t>
        </is>
      </c>
      <c r="F23" s="386" t="n">
        <v>1.8</v>
      </c>
      <c r="G23" s="280" t="n">
        <v>3.31</v>
      </c>
      <c r="H23" s="281">
        <f>ROUND(F23*G23,2)</f>
        <v/>
      </c>
    </row>
    <row r="24">
      <c r="A24" s="358" t="inlineStr">
        <is>
          <t>Материалы</t>
        </is>
      </c>
      <c r="B24" s="440" t="n"/>
      <c r="C24" s="440" t="n"/>
      <c r="D24" s="440" t="n"/>
      <c r="E24" s="441" t="n"/>
      <c r="F24" s="358" t="n"/>
      <c r="G24" s="239" t="n"/>
      <c r="H24" s="445">
        <f>SUM(H25:H26)</f>
        <v/>
      </c>
    </row>
    <row r="25">
      <c r="A25" s="288" t="n">
        <v>13</v>
      </c>
      <c r="B25" s="359" t="n"/>
      <c r="C25" s="276" t="inlineStr">
        <is>
          <t>01.3.02.09-0022</t>
        </is>
      </c>
      <c r="D25" s="277" t="inlineStr">
        <is>
          <t>Пропан-бутан смесь техническая</t>
        </is>
      </c>
      <c r="E25" s="386" t="inlineStr">
        <is>
          <t>кг</t>
        </is>
      </c>
      <c r="F25" s="386" t="n">
        <v>3.538</v>
      </c>
      <c r="G25" s="281" t="n">
        <v>6.09</v>
      </c>
      <c r="H25" s="281">
        <f>ROUND(F25*G25,2)</f>
        <v/>
      </c>
    </row>
    <row r="26" ht="38.25" customHeight="1" s="323">
      <c r="A26" s="288" t="n">
        <v>14</v>
      </c>
      <c r="B26" s="359" t="n"/>
      <c r="C26" s="368" t="inlineStr">
        <is>
          <t>Прайс из СД ОП</t>
        </is>
      </c>
      <c r="D26" s="277" t="inlineStr">
        <is>
          <t>Кабель медный 110(150)кВ с системой термомониторинга сечение жилы 500 мм2, сечение экрана 290 мм2</t>
        </is>
      </c>
      <c r="E26" s="386" t="inlineStr">
        <is>
          <t>км</t>
        </is>
      </c>
      <c r="F26" s="386" t="n">
        <v>3.3</v>
      </c>
      <c r="G26" s="281" t="n">
        <v>1718459.9</v>
      </c>
      <c r="H26" s="281">
        <f>ROUND(F26*G26,2)</f>
        <v/>
      </c>
    </row>
    <row r="28">
      <c r="B28" s="325" t="inlineStr">
        <is>
          <t>Составил ______________________ 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14">
    <mergeCell ref="A1:H1"/>
    <mergeCell ref="A4:H4"/>
    <mergeCell ref="C2:H2"/>
    <mergeCell ref="A24:E24"/>
    <mergeCell ref="A11:E11"/>
    <mergeCell ref="E6:E7"/>
    <mergeCell ref="A13:E13"/>
    <mergeCell ref="A6:A7"/>
    <mergeCell ref="C6:C7"/>
    <mergeCell ref="D6:D7"/>
    <mergeCell ref="B6:B7"/>
    <mergeCell ref="G6:H6"/>
    <mergeCell ref="F6:F7"/>
    <mergeCell ref="A9:E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9.140625" customWidth="1" style="323" min="7" max="10"/>
    <col width="13.5703125" customWidth="1" style="323" min="11" max="11"/>
    <col width="9.140625" customWidth="1" style="323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1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9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3">
      <c r="B7" s="348" t="inlineStr">
        <is>
          <t>Наименование разрабатываемого показателя УНЦ — КЛ 110 кВ с системой термомониторинга сечение жилы 500 мм2, сечение экрана 290 мм2</t>
        </is>
      </c>
    </row>
    <row r="8">
      <c r="B8" s="361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1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workbookViewId="0">
      <selection activeCell="E54" sqref="E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4.5703125" customWidth="1" style="304" min="11" max="11"/>
    <col width="9.140625" customWidth="1" style="304" min="12" max="12"/>
    <col width="9.140625" customWidth="1" style="323" min="13" max="13"/>
  </cols>
  <sheetData>
    <row r="1" s="323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3">
      <c r="A2" s="304" t="n"/>
      <c r="B2" s="304" t="n"/>
      <c r="C2" s="304" t="n"/>
      <c r="D2" s="304" t="n"/>
      <c r="E2" s="304" t="n"/>
      <c r="F2" s="304" t="n"/>
      <c r="G2" s="304" t="n"/>
      <c r="H2" s="376" t="inlineStr">
        <is>
          <t>Приложение №5</t>
        </is>
      </c>
      <c r="K2" s="304" t="n"/>
      <c r="L2" s="304" t="n"/>
      <c r="M2" s="304" t="n"/>
      <c r="N2" s="304" t="n"/>
    </row>
    <row r="3" s="323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9" t="inlineStr">
        <is>
          <t>Расчет стоимости СМР и оборудования</t>
        </is>
      </c>
    </row>
    <row r="5" ht="12.75" customFormat="1" customHeight="1" s="303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КЛ 110 кВ с системой термомониторинга сечение жилы 500 мм2, сечение экрана 290 мм2</t>
        </is>
      </c>
    </row>
    <row r="7" ht="12.75" customFormat="1" customHeight="1" s="303">
      <c r="A7" s="342" t="inlineStr">
        <is>
          <t>Единица измерения  — 1 км</t>
        </is>
      </c>
      <c r="I7" s="348" t="n"/>
      <c r="J7" s="348" t="n"/>
    </row>
    <row r="8" ht="13.7" customFormat="1" customHeight="1" s="303">
      <c r="A8" s="342" t="n"/>
    </row>
    <row r="9" ht="13.15" customFormat="1" customHeight="1" s="303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1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1" t="n"/>
      <c r="K10" s="304" t="n"/>
      <c r="L10" s="304" t="n"/>
      <c r="M10" s="304" t="n"/>
      <c r="N10" s="304" t="n"/>
    </row>
    <row r="11" ht="28.5" customHeight="1" s="323">
      <c r="A11" s="443" t="n"/>
      <c r="B11" s="443" t="n"/>
      <c r="C11" s="443" t="n"/>
      <c r="D11" s="443" t="n"/>
      <c r="E11" s="443" t="n"/>
      <c r="F11" s="368" t="inlineStr">
        <is>
          <t>на ед. изм.</t>
        </is>
      </c>
      <c r="G11" s="368" t="inlineStr">
        <is>
          <t>общая</t>
        </is>
      </c>
      <c r="H11" s="443" t="n"/>
      <c r="I11" s="368" t="inlineStr">
        <is>
          <t>на ед. изм.</t>
        </is>
      </c>
      <c r="J11" s="368" t="inlineStr">
        <is>
          <t>общая</t>
        </is>
      </c>
      <c r="K11" s="304" t="n"/>
      <c r="L11" s="304" t="n"/>
      <c r="M11" s="304" t="n"/>
      <c r="N11" s="304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4" t="n"/>
      <c r="L12" s="304" t="n"/>
      <c r="M12" s="304" t="n"/>
      <c r="N12" s="304" t="n"/>
    </row>
    <row r="13">
      <c r="A13" s="368" t="n"/>
      <c r="B13" s="357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3">
      <c r="A14" s="368" t="n">
        <v>1</v>
      </c>
      <c r="B14" s="270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7">
        <f>G14/F14</f>
        <v/>
      </c>
      <c r="F14" s="282" t="n">
        <v>9.619999999999999</v>
      </c>
      <c r="G14" s="282">
        <f>'Прил. 3'!H9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7">
        <f>SUM(E14:E14)</f>
        <v/>
      </c>
      <c r="F15" s="282" t="n"/>
      <c r="G15" s="282">
        <f>SUM(G14:G14)</f>
        <v/>
      </c>
      <c r="H15" s="371" t="n">
        <v>1</v>
      </c>
      <c r="I15" s="200" t="n"/>
      <c r="J15" s="282">
        <f>SUM(J14:J14)</f>
        <v/>
      </c>
    </row>
    <row r="16" ht="14.25" customFormat="1" customHeight="1" s="304">
      <c r="A16" s="368" t="n"/>
      <c r="B16" s="367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04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7" t="n">
        <v>37</v>
      </c>
      <c r="F17" s="282">
        <f>G17/E17</f>
        <v/>
      </c>
      <c r="G17" s="282">
        <f>'Прил. 3'!H11</f>
        <v/>
      </c>
      <c r="H17" s="371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8" t="n"/>
      <c r="B18" s="357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04">
      <c r="A19" s="368" t="n"/>
      <c r="B19" s="367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04">
      <c r="A20" s="368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6" t="inlineStr">
        <is>
          <t>маш.час</t>
        </is>
      </c>
      <c r="E20" s="448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8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6" t="inlineStr">
        <is>
          <t>маш.час</t>
        </is>
      </c>
      <c r="E21" s="448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8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6" t="inlineStr">
        <is>
          <t>маш.час</t>
        </is>
      </c>
      <c r="E22" s="448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8" t="n"/>
      <c r="B23" s="368" t="n"/>
      <c r="C23" s="367" t="inlineStr">
        <is>
          <t>Итого основные машины и механизмы</t>
        </is>
      </c>
      <c r="D23" s="368" t="n"/>
      <c r="E23" s="449" t="n"/>
      <c r="F23" s="282" t="n"/>
      <c r="G23" s="282">
        <f>SUM(G20:G22)</f>
        <v/>
      </c>
      <c r="H23" s="371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8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6" t="inlineStr">
        <is>
          <t>маш.час</t>
        </is>
      </c>
      <c r="E24" s="448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8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6" t="inlineStr">
        <is>
          <t>маш.час</t>
        </is>
      </c>
      <c r="E25" s="448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8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6" t="inlineStr">
        <is>
          <t>маш.час</t>
        </is>
      </c>
      <c r="E26" s="448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8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6" t="inlineStr">
        <is>
          <t>маш.час</t>
        </is>
      </c>
      <c r="E27" s="448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8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6" t="inlineStr">
        <is>
          <t>маш.час</t>
        </is>
      </c>
      <c r="E28" s="448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8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6" t="inlineStr">
        <is>
          <t>маш.час</t>
        </is>
      </c>
      <c r="E29" s="448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8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6" t="inlineStr">
        <is>
          <t>маш.час</t>
        </is>
      </c>
      <c r="E30" s="448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8" t="n"/>
      <c r="B31" s="368" t="n"/>
      <c r="C31" s="367" t="inlineStr">
        <is>
          <t>Итого прочие машины и механизмы</t>
        </is>
      </c>
      <c r="D31" s="368" t="n"/>
      <c r="E31" s="369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8" t="n"/>
      <c r="B32" s="368" t="n"/>
      <c r="C32" s="357" t="inlineStr">
        <is>
          <t>Итого по разделу «Машины и механизмы»</t>
        </is>
      </c>
      <c r="D32" s="368" t="n"/>
      <c r="E32" s="369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8" t="n"/>
      <c r="B33" s="357" t="inlineStr">
        <is>
          <t>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</row>
    <row r="34">
      <c r="A34" s="368" t="n"/>
      <c r="B34" s="367" t="inlineStr">
        <is>
          <t>Основное оборудование</t>
        </is>
      </c>
      <c r="C34" s="440" t="n"/>
      <c r="D34" s="440" t="n"/>
      <c r="E34" s="440" t="n"/>
      <c r="F34" s="440" t="n"/>
      <c r="G34" s="440" t="n"/>
      <c r="H34" s="441" t="n"/>
      <c r="I34" s="200" t="n"/>
      <c r="J34" s="200" t="n"/>
      <c r="K34" s="304" t="n"/>
      <c r="L34" s="304" t="n"/>
    </row>
    <row r="35">
      <c r="A35" s="368" t="n"/>
      <c r="B35" s="368" t="n"/>
      <c r="C35" s="367" t="inlineStr">
        <is>
          <t>Итого основное оборудование</t>
        </is>
      </c>
      <c r="D35" s="368" t="n"/>
      <c r="E35" s="449" t="n"/>
      <c r="F35" s="370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8" t="n"/>
      <c r="B36" s="368" t="n"/>
      <c r="C36" s="367" t="inlineStr">
        <is>
          <t>Итого прочее оборудование</t>
        </is>
      </c>
      <c r="D36" s="368" t="n"/>
      <c r="E36" s="447" t="n"/>
      <c r="F36" s="370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8" t="n"/>
      <c r="B37" s="368" t="n"/>
      <c r="C37" s="357" t="inlineStr">
        <is>
          <t>Итого по разделу «Оборудование»</t>
        </is>
      </c>
      <c r="D37" s="368" t="n"/>
      <c r="E37" s="369" t="n"/>
      <c r="F37" s="370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3">
      <c r="A38" s="368" t="n"/>
      <c r="B38" s="368" t="n"/>
      <c r="C38" s="367" t="inlineStr">
        <is>
          <t>в том числе технологическое оборудование</t>
        </is>
      </c>
      <c r="D38" s="368" t="n"/>
      <c r="E38" s="449" t="n"/>
      <c r="F38" s="370" t="n"/>
      <c r="G38" s="282">
        <f>'Прил.6 Расчет ОБ'!G12</f>
        <v/>
      </c>
      <c r="H38" s="371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8" t="n"/>
      <c r="B39" s="357" t="inlineStr">
        <is>
          <t>Материалы</t>
        </is>
      </c>
      <c r="C39" s="440" t="n"/>
      <c r="D39" s="440" t="n"/>
      <c r="E39" s="440" t="n"/>
      <c r="F39" s="440" t="n"/>
      <c r="G39" s="440" t="n"/>
      <c r="H39" s="441" t="n"/>
      <c r="I39" s="200" t="n"/>
      <c r="J39" s="200" t="n"/>
    </row>
    <row r="40" ht="14.25" customFormat="1" customHeight="1" s="304">
      <c r="A40" s="363" t="n"/>
      <c r="B40" s="362" t="inlineStr">
        <is>
          <t>Основные материалы</t>
        </is>
      </c>
      <c r="C40" s="450" t="n"/>
      <c r="D40" s="450" t="n"/>
      <c r="E40" s="450" t="n"/>
      <c r="F40" s="450" t="n"/>
      <c r="G40" s="450" t="n"/>
      <c r="H40" s="451" t="n"/>
      <c r="I40" s="215" t="n"/>
      <c r="J40" s="215" t="n"/>
    </row>
    <row r="41" ht="38.25" customFormat="1" customHeight="1" s="304">
      <c r="A41" s="368" t="n">
        <v>13</v>
      </c>
      <c r="B41" s="368" t="inlineStr">
        <is>
          <t>БЦ.85.362</t>
        </is>
      </c>
      <c r="C41" s="277" t="inlineStr">
        <is>
          <t>Кабель медный 110(150)кВ с системой термомониторинга сечение жилы 500 мм2, сечение экрана 290 мм2</t>
        </is>
      </c>
      <c r="D41" s="368" t="inlineStr">
        <is>
          <t>км</t>
        </is>
      </c>
      <c r="E41" s="449">
        <f>1*3.3</f>
        <v/>
      </c>
      <c r="F41" s="370">
        <f>ROUND(I41/'Прил. 10'!$D$13,2)</f>
        <v/>
      </c>
      <c r="G41" s="282">
        <f>ROUND(E41*F41,2)</f>
        <v/>
      </c>
      <c r="H41" s="209">
        <f>G41/$G$45</f>
        <v/>
      </c>
      <c r="I41" s="282" t="n">
        <v>9209730.880000001</v>
      </c>
      <c r="J41" s="282">
        <f>ROUND(I41*E41,2)</f>
        <v/>
      </c>
    </row>
    <row r="42" ht="14.25" customFormat="1" customHeight="1" s="304">
      <c r="A42" s="379" t="n"/>
      <c r="B42" s="217" t="n"/>
      <c r="C42" s="218" t="inlineStr">
        <is>
          <t>Итого основные материалы</t>
        </is>
      </c>
      <c r="D42" s="379" t="n"/>
      <c r="E42" s="452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8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6" t="inlineStr">
        <is>
          <t>кг</t>
        </is>
      </c>
      <c r="E43" s="448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8" t="n"/>
      <c r="B44" s="368" t="n"/>
      <c r="C44" s="367" t="inlineStr">
        <is>
          <t>Итого прочие материалы</t>
        </is>
      </c>
      <c r="D44" s="368" t="n"/>
      <c r="E44" s="449" t="n"/>
      <c r="F44" s="370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8" t="n"/>
      <c r="B45" s="368" t="n"/>
      <c r="C45" s="357" t="inlineStr">
        <is>
          <t>Итого по разделу «Материалы»</t>
        </is>
      </c>
      <c r="D45" s="368" t="n"/>
      <c r="E45" s="369" t="n"/>
      <c r="F45" s="370" t="n"/>
      <c r="G45" s="282">
        <f>G42+G44</f>
        <v/>
      </c>
      <c r="H45" s="371">
        <f>G45/$G$45</f>
        <v/>
      </c>
      <c r="I45" s="282" t="n"/>
      <c r="J45" s="282">
        <f>J42+J44</f>
        <v/>
      </c>
      <c r="K45" s="453" t="n"/>
    </row>
    <row r="46" ht="14.25" customFormat="1" customHeight="1" s="304">
      <c r="A46" s="368" t="n"/>
      <c r="B46" s="368" t="n"/>
      <c r="C46" s="367" t="inlineStr">
        <is>
          <t>ИТОГО ПО РМ</t>
        </is>
      </c>
      <c r="D46" s="368" t="n"/>
      <c r="E46" s="369" t="n"/>
      <c r="F46" s="370" t="n"/>
      <c r="G46" s="282">
        <f>G15+G32+G45</f>
        <v/>
      </c>
      <c r="H46" s="371" t="n"/>
      <c r="I46" s="282" t="n"/>
      <c r="J46" s="282">
        <f>J15+J32+J45</f>
        <v/>
      </c>
    </row>
    <row r="47" ht="14.25" customFormat="1" customHeight="1" s="304">
      <c r="A47" s="368" t="n"/>
      <c r="B47" s="368" t="n"/>
      <c r="C47" s="367" t="inlineStr">
        <is>
          <t>Накладные расходы</t>
        </is>
      </c>
      <c r="D47" s="203">
        <f>ROUND(G47/(G$17+$G$15),2)</f>
        <v/>
      </c>
      <c r="E47" s="369" t="n"/>
      <c r="F47" s="370" t="n"/>
      <c r="G47" s="282" t="n">
        <v>6013.81</v>
      </c>
      <c r="H47" s="371" t="n"/>
      <c r="I47" s="282" t="n"/>
      <c r="J47" s="282">
        <f>ROUND(D47*(J15+J17),2)</f>
        <v/>
      </c>
    </row>
    <row r="48" ht="14.25" customFormat="1" customHeight="1" s="304">
      <c r="A48" s="368" t="n"/>
      <c r="B48" s="368" t="n"/>
      <c r="C48" s="367" t="inlineStr">
        <is>
          <t>Сметная прибыль</t>
        </is>
      </c>
      <c r="D48" s="203">
        <f>ROUND(G48/(G$15+G$17),2)</f>
        <v/>
      </c>
      <c r="E48" s="369" t="n"/>
      <c r="F48" s="370" t="n"/>
      <c r="G48" s="282" t="n">
        <v>3161.9</v>
      </c>
      <c r="H48" s="371" t="n"/>
      <c r="I48" s="282" t="n"/>
      <c r="J48" s="282">
        <f>ROUND(D48*(J15+J17),2)</f>
        <v/>
      </c>
    </row>
    <row r="49" ht="14.25" customFormat="1" customHeight="1" s="304">
      <c r="A49" s="368" t="n"/>
      <c r="B49" s="368" t="n"/>
      <c r="C49" s="367" t="inlineStr">
        <is>
          <t>Итого СМР (с НР и СП)</t>
        </is>
      </c>
      <c r="D49" s="368" t="n"/>
      <c r="E49" s="369" t="n"/>
      <c r="F49" s="370" t="n"/>
      <c r="G49" s="282">
        <f>G15+G32+G45+G47+G48</f>
        <v/>
      </c>
      <c r="H49" s="371" t="n"/>
      <c r="I49" s="282" t="n"/>
      <c r="J49" s="282">
        <f>J15+J32+J45+J47+J48</f>
        <v/>
      </c>
    </row>
    <row r="50" ht="14.25" customFormat="1" customHeight="1" s="304">
      <c r="A50" s="368" t="n"/>
      <c r="B50" s="368" t="n"/>
      <c r="C50" s="367" t="inlineStr">
        <is>
          <t>ВСЕГО СМР + ОБОРУДОВАНИЕ</t>
        </is>
      </c>
      <c r="D50" s="368" t="n"/>
      <c r="E50" s="369" t="n"/>
      <c r="F50" s="370" t="n"/>
      <c r="G50" s="282">
        <f>G49+G37</f>
        <v/>
      </c>
      <c r="H50" s="371" t="n"/>
      <c r="I50" s="282" t="n"/>
      <c r="J50" s="282">
        <f>J49+J37</f>
        <v/>
      </c>
    </row>
    <row r="51" ht="14.25" customFormat="1" customHeight="1" s="304">
      <c r="A51" s="368" t="n"/>
      <c r="B51" s="368" t="n"/>
      <c r="C51" s="367" t="inlineStr">
        <is>
          <t>ИТОГО ПОКАЗАТЕЛЬ НА ЕД. ИЗМ.</t>
        </is>
      </c>
      <c r="D51" s="368" t="inlineStr">
        <is>
          <t>1 км</t>
        </is>
      </c>
      <c r="E51" s="449" t="n">
        <v>1</v>
      </c>
      <c r="F51" s="370" t="n"/>
      <c r="G51" s="282">
        <f>G50/E51</f>
        <v/>
      </c>
      <c r="H51" s="371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КЛ 110 кВ с системой термомониторинга сечение жилы 500 мм2, сечение экрана 290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82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7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47.2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км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К4-05-1</t>
        </is>
      </c>
      <c r="B11" s="354" t="inlineStr">
        <is>
          <t xml:space="preserve">УНЦ КЛ 110 - 500 кВ с системой термомониторинга  </t>
        </is>
      </c>
      <c r="C11" s="301">
        <f>D5</f>
        <v/>
      </c>
      <c r="D11" s="331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3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47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47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1.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4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7" t="n"/>
    </row>
    <row r="21" ht="18.75" customHeight="1" s="323">
      <c r="B21" s="257" t="n"/>
    </row>
    <row r="22" ht="18.75" customHeight="1" s="323">
      <c r="B22" s="257" t="n"/>
    </row>
    <row r="23" ht="18.75" customHeight="1" s="323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335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336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4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2025-01-24T12:08:20Z</dcterms:modified>
  <cp:lastModifiedBy>User4</cp:lastModifiedBy>
  <cp:lastPrinted>2023-11-28T09:41:18Z</cp:lastPrinted>
</cp:coreProperties>
</file>