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4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3" t="inlineStr">
        <is>
          <t>Наименование разрабатываемого показателя УНЦ - КЛ 220 кВ с системой термомониторинга сечение жилы 500 мм2, сечение экрана 290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500 мм2, сечение экрана 290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стоим'!F13+'Прил.2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3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7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7" t="n"/>
      <c r="L9" s="327" t="n"/>
    </row>
    <row r="10" ht="15.75" customHeight="1" s="325">
      <c r="B10" s="444" t="n"/>
      <c r="C10" s="444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  <c r="K10" s="327" t="n"/>
      <c r="L10" s="327" t="n"/>
    </row>
    <row r="11" ht="31.5" customHeight="1" s="325">
      <c r="B11" s="445" t="n"/>
      <c r="C11" s="445" t="n"/>
      <c r="D11" s="445" t="n"/>
      <c r="E11" s="445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47.25" customHeight="1" s="325">
      <c r="B12" s="311" t="n">
        <v>1</v>
      </c>
      <c r="C12" s="340">
        <f>'Прил.1 Сравнит табл'!D16</f>
        <v/>
      </c>
      <c r="D12" s="313" t="inlineStr">
        <is>
          <t>02-08-01</t>
        </is>
      </c>
      <c r="E12" s="314" t="inlineStr">
        <is>
          <t>Заходы КЛ 220 кВ</t>
        </is>
      </c>
      <c r="F12" s="315" t="n">
        <v>6420.24</v>
      </c>
      <c r="G12" s="315" t="n">
        <v>29616.9169692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2" t="n"/>
      <c r="D13" s="442" t="n"/>
      <c r="E13" s="443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28" workbookViewId="0">
      <selection activeCell="A1" sqref="A1:XFD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1" t="inlineStr">
        <is>
          <t xml:space="preserve">Приложение № 3 </t>
        </is>
      </c>
    </row>
    <row r="2">
      <c r="A2" s="352" t="inlineStr">
        <is>
          <t>Объектная ресурсная ведомость</t>
        </is>
      </c>
    </row>
    <row r="3" ht="18.75" customHeight="1" s="325">
      <c r="A3" s="265" t="n"/>
      <c r="B3" s="265" t="n"/>
      <c r="C3" s="362" t="n"/>
    </row>
    <row r="4">
      <c r="A4" s="353" t="n"/>
    </row>
    <row r="5">
      <c r="A5" s="361" t="inlineStr">
        <is>
          <t>Наименование разрабатываемого показателя УНЦ -  КЛ 220 кВ с системой термомониторинга сечение жилы 500 мм2, сечение экрана 290 мм2</t>
        </is>
      </c>
    </row>
    <row r="6">
      <c r="A6" s="361" t="n"/>
      <c r="B6" s="361" t="n"/>
      <c r="C6" s="361" t="n"/>
      <c r="D6" s="361" t="n"/>
      <c r="E6" s="361" t="n"/>
      <c r="F6" s="361" t="n"/>
      <c r="G6" s="361" t="n"/>
      <c r="H6" s="361" t="n"/>
    </row>
    <row r="7" ht="38.25" customHeight="1" s="325">
      <c r="A7" s="356" t="inlineStr">
        <is>
          <t>п/п</t>
        </is>
      </c>
      <c r="B7" s="356" t="inlineStr">
        <is>
          <t>№ЛСР</t>
        </is>
      </c>
      <c r="C7" s="356" t="inlineStr">
        <is>
          <t>Код ресурса</t>
        </is>
      </c>
      <c r="D7" s="356" t="inlineStr">
        <is>
          <t>Наименование ресурса</t>
        </is>
      </c>
      <c r="E7" s="356" t="inlineStr">
        <is>
          <t>Ед. изм.</t>
        </is>
      </c>
      <c r="F7" s="356" t="inlineStr">
        <is>
          <t>Кол-во единиц по данным объекта-представителя</t>
        </is>
      </c>
      <c r="G7" s="356" t="inlineStr">
        <is>
          <t>Сметная стоимость в ценах на 01.01.2000 (руб.)</t>
        </is>
      </c>
      <c r="H7" s="443" t="n"/>
    </row>
    <row r="8" ht="40.5" customHeight="1" s="325">
      <c r="A8" s="445" t="n"/>
      <c r="B8" s="445" t="n"/>
      <c r="C8" s="445" t="n"/>
      <c r="D8" s="445" t="n"/>
      <c r="E8" s="445" t="n"/>
      <c r="F8" s="445" t="n"/>
      <c r="G8" s="356" t="inlineStr">
        <is>
          <t>на ед.изм.</t>
        </is>
      </c>
      <c r="H8" s="356" t="inlineStr">
        <is>
          <t>общая</t>
        </is>
      </c>
    </row>
    <row r="9">
      <c r="A9" s="340" t="n">
        <v>1</v>
      </c>
      <c r="B9" s="340" t="n"/>
      <c r="C9" s="340" t="n">
        <v>2</v>
      </c>
      <c r="D9" s="340" t="inlineStr">
        <is>
          <t>З</t>
        </is>
      </c>
      <c r="E9" s="340" t="n">
        <v>4</v>
      </c>
      <c r="F9" s="340" t="n">
        <v>5</v>
      </c>
      <c r="G9" s="340" t="n">
        <v>6</v>
      </c>
      <c r="H9" s="340" t="n">
        <v>7</v>
      </c>
    </row>
    <row r="10" customFormat="1" s="298">
      <c r="A10" s="358" t="inlineStr">
        <is>
          <t>Затраты труда рабочих</t>
        </is>
      </c>
      <c r="B10" s="442" t="n"/>
      <c r="C10" s="442" t="n"/>
      <c r="D10" s="442" t="n"/>
      <c r="E10" s="443" t="n"/>
      <c r="F10" s="446">
        <f>SUM(F11:F11)</f>
        <v/>
      </c>
      <c r="G10" s="262" t="n"/>
      <c r="H10" s="447">
        <f>SUM(H11:H11)</f>
        <v/>
      </c>
    </row>
    <row r="11">
      <c r="A11" s="388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8" t="inlineStr">
        <is>
          <t>чел.-ч</t>
        </is>
      </c>
      <c r="F11" s="367" t="n">
        <v>1028.5</v>
      </c>
      <c r="G11" s="448" t="n">
        <v>9.619999999999999</v>
      </c>
      <c r="H11" s="284">
        <f>ROUND(F11*G11,2)</f>
        <v/>
      </c>
      <c r="M11" s="449" t="n"/>
    </row>
    <row r="12">
      <c r="A12" s="357" t="inlineStr">
        <is>
          <t>Затраты труда машинистов</t>
        </is>
      </c>
      <c r="B12" s="442" t="n"/>
      <c r="C12" s="442" t="n"/>
      <c r="D12" s="442" t="n"/>
      <c r="E12" s="443" t="n"/>
      <c r="F12" s="358" t="n"/>
      <c r="G12" s="239" t="n"/>
      <c r="H12" s="447">
        <f>H13</f>
        <v/>
      </c>
    </row>
    <row r="13">
      <c r="A13" s="388" t="n">
        <v>2</v>
      </c>
      <c r="B13" s="359" t="n"/>
      <c r="C13" s="272" t="n">
        <v>2</v>
      </c>
      <c r="D13" s="273" t="inlineStr">
        <is>
          <t>Затраты труда машинистов</t>
        </is>
      </c>
      <c r="E13" s="388" t="inlineStr">
        <is>
          <t>чел.-ч</t>
        </is>
      </c>
      <c r="F13" s="388" t="n">
        <v>75.5</v>
      </c>
      <c r="G13" s="258" t="n"/>
      <c r="H13" s="450" t="n">
        <v>887.7</v>
      </c>
    </row>
    <row r="14" customFormat="1" s="298">
      <c r="A14" s="358" t="inlineStr">
        <is>
          <t>Машины и механизмы</t>
        </is>
      </c>
      <c r="B14" s="442" t="n"/>
      <c r="C14" s="442" t="n"/>
      <c r="D14" s="442" t="n"/>
      <c r="E14" s="443" t="n"/>
      <c r="F14" s="358" t="n"/>
      <c r="G14" s="239" t="n"/>
      <c r="H14" s="447">
        <f>SUM(H15:H24)</f>
        <v/>
      </c>
    </row>
    <row r="15" ht="25.5" customHeight="1" s="325">
      <c r="A15" s="388" t="n">
        <v>3</v>
      </c>
      <c r="B15" s="359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8" t="inlineStr">
        <is>
          <t>маш.час</t>
        </is>
      </c>
      <c r="F15" s="388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8" t="n">
        <v>4</v>
      </c>
      <c r="B16" s="359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8" t="inlineStr">
        <is>
          <t>маш.час</t>
        </is>
      </c>
      <c r="F16" s="388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8" t="n">
        <v>5</v>
      </c>
      <c r="B17" s="359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8" t="inlineStr">
        <is>
          <t>маш.час</t>
        </is>
      </c>
      <c r="F17" s="388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88" t="n">
        <v>6</v>
      </c>
      <c r="B18" s="359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8" t="inlineStr">
        <is>
          <t>маш.час</t>
        </is>
      </c>
      <c r="F18" s="388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88" t="n">
        <v>7</v>
      </c>
      <c r="B19" s="359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8" t="inlineStr">
        <is>
          <t>маш.час</t>
        </is>
      </c>
      <c r="F19" s="388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8" t="n">
        <v>8</v>
      </c>
      <c r="B20" s="359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8" t="inlineStr">
        <is>
          <t>маш.час</t>
        </is>
      </c>
      <c r="F20" s="388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8" t="n">
        <v>9</v>
      </c>
      <c r="B21" s="359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8" t="inlineStr">
        <is>
          <t>маш.час</t>
        </is>
      </c>
      <c r="F21" s="388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8" t="n">
        <v>10</v>
      </c>
      <c r="B22" s="359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8" t="inlineStr">
        <is>
          <t>маш.час</t>
        </is>
      </c>
      <c r="F22" s="388" t="n">
        <v>8</v>
      </c>
      <c r="G22" s="275" t="n">
        <v>13.5</v>
      </c>
      <c r="H22" s="284">
        <f>ROUND(F22*G22,2)</f>
        <v/>
      </c>
      <c r="J22" s="289" t="n"/>
    </row>
    <row r="23">
      <c r="A23" s="388" t="n">
        <v>11</v>
      </c>
      <c r="B23" s="359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8" t="inlineStr">
        <is>
          <t>маш.час</t>
        </is>
      </c>
      <c r="F23" s="388" t="n">
        <v>8</v>
      </c>
      <c r="G23" s="275" t="n">
        <v>3.31</v>
      </c>
      <c r="H23" s="284">
        <f>ROUND(F23*G23,2)</f>
        <v/>
      </c>
      <c r="J23" s="289" t="n"/>
    </row>
    <row r="24">
      <c r="A24" s="388" t="n">
        <v>12</v>
      </c>
      <c r="B24" s="359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8" t="inlineStr">
        <is>
          <t>маш.час</t>
        </is>
      </c>
      <c r="F24" s="388" t="n">
        <v>40.8</v>
      </c>
      <c r="G24" s="275" t="n">
        <v>0.48</v>
      </c>
      <c r="H24" s="284">
        <f>ROUND(F24*G24,2)</f>
        <v/>
      </c>
      <c r="J24" s="289" t="n"/>
    </row>
    <row r="25">
      <c r="A25" s="358" t="inlineStr">
        <is>
          <t>Материалы</t>
        </is>
      </c>
      <c r="B25" s="442" t="n"/>
      <c r="C25" s="442" t="n"/>
      <c r="D25" s="442" t="n"/>
      <c r="E25" s="443" t="n"/>
      <c r="F25" s="358" t="n"/>
      <c r="G25" s="239" t="n"/>
      <c r="H25" s="447">
        <f>SUM(H26:H27)</f>
        <v/>
      </c>
    </row>
    <row r="26" ht="25.5" customHeight="1" s="325">
      <c r="A26" s="282" t="n">
        <v>13</v>
      </c>
      <c r="B26" s="282" t="n"/>
      <c r="C26" s="388" t="inlineStr">
        <is>
          <t>Прайс из СД ОП</t>
        </is>
      </c>
      <c r="D26" s="279" t="inlineStr">
        <is>
          <t>Кабель медный 220 кВ с системой термомониторинга сечение жилы 500 мм2, сечение экрана 290 мм2</t>
        </is>
      </c>
      <c r="E26" s="388" t="inlineStr">
        <is>
          <t>км</t>
        </is>
      </c>
      <c r="F26" s="388" t="n">
        <v>3.3</v>
      </c>
      <c r="G26" s="279" t="n">
        <v>1956955.03</v>
      </c>
      <c r="H26" s="284">
        <f>ROUND(F26*G26,2)</f>
        <v/>
      </c>
    </row>
    <row r="27">
      <c r="A27" s="282" t="n">
        <v>14</v>
      </c>
      <c r="B27" s="359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8" t="inlineStr">
        <is>
          <t>кг</t>
        </is>
      </c>
      <c r="F27" s="388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20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40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КЛ 220 кВ с системой термомониторинга сечение жилы 500 мм2, сечение экрана 290 мм2</t>
        </is>
      </c>
    </row>
    <row r="8">
      <c r="B8" s="363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64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КЛ 220 кВ с системой термомониторинга сечение жилы 500 мм2, сечение экрана 290 мм2</t>
        </is>
      </c>
    </row>
    <row r="7" ht="12.75" customFormat="1" customHeight="1" s="304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43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43" t="n"/>
      <c r="K10" s="305" t="n"/>
      <c r="L10" s="305" t="n"/>
      <c r="M10" s="305" t="n"/>
      <c r="N10" s="305" t="n"/>
    </row>
    <row r="11" ht="28.5" customHeight="1" s="325">
      <c r="A11" s="445" t="n"/>
      <c r="B11" s="445" t="n"/>
      <c r="C11" s="445" t="n"/>
      <c r="D11" s="445" t="n"/>
      <c r="E11" s="445" t="n"/>
      <c r="F11" s="367" t="inlineStr">
        <is>
          <t>на ед. изм.</t>
        </is>
      </c>
      <c r="G11" s="367" t="inlineStr">
        <is>
          <t>общая</t>
        </is>
      </c>
      <c r="H11" s="445" t="n"/>
      <c r="I11" s="367" t="inlineStr">
        <is>
          <t>на ед. изм.</t>
        </is>
      </c>
      <c r="J11" s="367" t="inlineStr">
        <is>
          <t>общая</t>
        </is>
      </c>
      <c r="K11" s="305" t="n"/>
      <c r="L11" s="305" t="n"/>
      <c r="M11" s="305" t="n"/>
      <c r="N11" s="305" t="n"/>
    </row>
    <row r="12" s="325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5" t="n"/>
      <c r="L12" s="305" t="n"/>
      <c r="M12" s="305" t="n"/>
      <c r="N12" s="305" t="n"/>
    </row>
    <row r="13">
      <c r="A13" s="367" t="n"/>
      <c r="B13" s="357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5">
      <c r="A14" s="367" t="n">
        <v>1</v>
      </c>
      <c r="B14" s="269" t="inlineStr">
        <is>
          <t>1-4-0</t>
        </is>
      </c>
      <c r="C14" s="375" t="inlineStr">
        <is>
          <t>Затраты труда рабочих-строителей среднего разряда (4,0)</t>
        </is>
      </c>
      <c r="D14" s="367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7" t="n"/>
      <c r="B15" s="367" t="n"/>
      <c r="C15" s="357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5">
      <c r="A16" s="367" t="n"/>
      <c r="B16" s="375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5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51" t="n">
        <v>75.5</v>
      </c>
      <c r="F17" s="207">
        <f>G17/E17</f>
        <v/>
      </c>
      <c r="G17" s="207">
        <f>'Прил. 3'!H12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7" t="n"/>
      <c r="B18" s="357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5">
      <c r="A19" s="367" t="n"/>
      <c r="B19" s="375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5">
      <c r="A20" s="367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8" t="inlineStr">
        <is>
          <t>маш.час</t>
        </is>
      </c>
      <c r="E20" s="452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67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8" t="inlineStr">
        <is>
          <t>маш.час</t>
        </is>
      </c>
      <c r="E21" s="452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67" t="n"/>
      <c r="B22" s="367" t="n"/>
      <c r="C22" s="375" t="inlineStr">
        <is>
          <t>Итого основные машины и механизмы</t>
        </is>
      </c>
      <c r="D22" s="367" t="n"/>
      <c r="E22" s="451" t="n"/>
      <c r="F22" s="207" t="n"/>
      <c r="G22" s="207">
        <f>SUM(G20:G21)</f>
        <v/>
      </c>
      <c r="H22" s="378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67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8" t="inlineStr">
        <is>
          <t>маш.час</t>
        </is>
      </c>
      <c r="E23" s="452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67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8" t="inlineStr">
        <is>
          <t>маш.час</t>
        </is>
      </c>
      <c r="E24" s="452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67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8" t="inlineStr">
        <is>
          <t>маш.час</t>
        </is>
      </c>
      <c r="E25" s="452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67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8" t="inlineStr">
        <is>
          <t>маш.час</t>
        </is>
      </c>
      <c r="E26" s="452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67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8" t="inlineStr">
        <is>
          <t>маш.час</t>
        </is>
      </c>
      <c r="E27" s="452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67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8" t="inlineStr">
        <is>
          <t>маш.час</t>
        </is>
      </c>
      <c r="E28" s="452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67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8" t="inlineStr">
        <is>
          <t>маш.час</t>
        </is>
      </c>
      <c r="E29" s="452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67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8" t="inlineStr">
        <is>
          <t>маш.час</t>
        </is>
      </c>
      <c r="E30" s="452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67" t="n"/>
      <c r="B31" s="367" t="n"/>
      <c r="C31" s="375" t="inlineStr">
        <is>
          <t>Итого прочие машины и механизмы</t>
        </is>
      </c>
      <c r="D31" s="367" t="n"/>
      <c r="E31" s="376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67" t="n"/>
      <c r="B32" s="367" t="n"/>
      <c r="C32" s="357" t="inlineStr">
        <is>
          <t>Итого по разделу «Машины и механизмы»</t>
        </is>
      </c>
      <c r="D32" s="367" t="n"/>
      <c r="E32" s="376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67" t="n"/>
      <c r="B33" s="357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67" t="n"/>
      <c r="B34" s="375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5" t="n"/>
      <c r="L34" s="305" t="n"/>
    </row>
    <row r="35">
      <c r="A35" s="367" t="n"/>
      <c r="B35" s="367" t="n"/>
      <c r="C35" s="375" t="inlineStr">
        <is>
          <t>Итого основное оборудование</t>
        </is>
      </c>
      <c r="D35" s="367" t="n"/>
      <c r="E35" s="453" t="n"/>
      <c r="F35" s="377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67" t="n"/>
      <c r="B36" s="367" t="n"/>
      <c r="C36" s="375" t="inlineStr">
        <is>
          <t>Итого прочее оборудование</t>
        </is>
      </c>
      <c r="D36" s="367" t="n"/>
      <c r="E36" s="451" t="n"/>
      <c r="F36" s="377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67" t="n"/>
      <c r="B37" s="367" t="n"/>
      <c r="C37" s="357" t="inlineStr">
        <is>
          <t>Итого по разделу «Оборудование»</t>
        </is>
      </c>
      <c r="D37" s="367" t="n"/>
      <c r="E37" s="376" t="n"/>
      <c r="F37" s="377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67" t="n"/>
      <c r="B38" s="367" t="n"/>
      <c r="C38" s="375" t="inlineStr">
        <is>
          <t>в том числе технологическое оборудование</t>
        </is>
      </c>
      <c r="D38" s="367" t="n"/>
      <c r="E38" s="453" t="n"/>
      <c r="F38" s="377" t="n"/>
      <c r="G38" s="207">
        <f>'Прил.6 Расчет ОБ'!G12</f>
        <v/>
      </c>
      <c r="H38" s="378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67" t="n"/>
      <c r="B39" s="357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5">
      <c r="A40" s="368" t="n"/>
      <c r="B40" s="371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5">
      <c r="A41" s="367" t="n">
        <v>13</v>
      </c>
      <c r="B41" s="367" t="inlineStr">
        <is>
          <t>БЦ.85.363</t>
        </is>
      </c>
      <c r="C41" s="273" t="inlineStr">
        <is>
          <t>Кабель медный 220 кВ с системой термомониторинга сечение жилы 500 мм2, сечение экрана 290 мм2</t>
        </is>
      </c>
      <c r="D41" s="367" t="inlineStr">
        <is>
          <t>км</t>
        </is>
      </c>
      <c r="E41" s="453">
        <f>1*3.3</f>
        <v/>
      </c>
      <c r="F41" s="377">
        <f>ROUND(I41/'Прил. 10'!$D$13,2)</f>
        <v/>
      </c>
      <c r="G41" s="207">
        <f>ROUND(E41*F41,2)</f>
        <v/>
      </c>
      <c r="H41" s="209">
        <f>G41/$G$45</f>
        <v/>
      </c>
      <c r="I41" s="207" t="n">
        <v>10377497.39</v>
      </c>
      <c r="J41" s="207">
        <f>ROUND(I41*E41,2)</f>
        <v/>
      </c>
    </row>
    <row r="42" ht="14.25" customFormat="1" customHeight="1" s="305">
      <c r="A42" s="369" t="n"/>
      <c r="B42" s="217" t="n"/>
      <c r="C42" s="218" t="inlineStr">
        <is>
          <t>Итого основные материалы</t>
        </is>
      </c>
      <c r="D42" s="369" t="n"/>
      <c r="E42" s="456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67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8" t="inlineStr">
        <is>
          <t>кг</t>
        </is>
      </c>
      <c r="E43" s="452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67" t="n"/>
      <c r="B44" s="367" t="n"/>
      <c r="C44" s="375" t="inlineStr">
        <is>
          <t>Итого прочие материалы</t>
        </is>
      </c>
      <c r="D44" s="367" t="n"/>
      <c r="E44" s="453" t="n"/>
      <c r="F44" s="377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67" t="n"/>
      <c r="B45" s="367" t="n"/>
      <c r="C45" s="357" t="inlineStr">
        <is>
          <t>Итого по разделу «Материалы»</t>
        </is>
      </c>
      <c r="D45" s="367" t="n"/>
      <c r="E45" s="376" t="n"/>
      <c r="F45" s="377" t="n"/>
      <c r="G45" s="207">
        <f>G42+G44</f>
        <v/>
      </c>
      <c r="H45" s="378">
        <f>G45/$G$45</f>
        <v/>
      </c>
      <c r="I45" s="207" t="n"/>
      <c r="J45" s="207">
        <f>J42+J44</f>
        <v/>
      </c>
    </row>
    <row r="46" ht="14.25" customFormat="1" customHeight="1" s="305">
      <c r="A46" s="367" t="n"/>
      <c r="B46" s="367" t="n"/>
      <c r="C46" s="375" t="inlineStr">
        <is>
          <t>ИТОГО ПО РМ</t>
        </is>
      </c>
      <c r="D46" s="367" t="n"/>
      <c r="E46" s="376" t="n"/>
      <c r="F46" s="377" t="n"/>
      <c r="G46" s="207">
        <f>G15+G32+G45</f>
        <v/>
      </c>
      <c r="H46" s="378" t="n"/>
      <c r="I46" s="207" t="n"/>
      <c r="J46" s="207">
        <f>J15+J32+J45</f>
        <v/>
      </c>
    </row>
    <row r="47" ht="14.25" customFormat="1" customHeight="1" s="305">
      <c r="A47" s="367" t="n"/>
      <c r="B47" s="367" t="n"/>
      <c r="C47" s="375" t="inlineStr">
        <is>
          <t>Накладные расходы</t>
        </is>
      </c>
      <c r="D47" s="203">
        <f>ROUND(G47/(G$17+$G$15),2)</f>
        <v/>
      </c>
      <c r="E47" s="376" t="n"/>
      <c r="F47" s="377" t="n"/>
      <c r="G47" s="207" t="n">
        <v>10458.44</v>
      </c>
      <c r="H47" s="378" t="n"/>
      <c r="I47" s="207" t="n"/>
      <c r="J47" s="207">
        <f>ROUND(D47*(J15+J17),2)</f>
        <v/>
      </c>
    </row>
    <row r="48" ht="14.25" customFormat="1" customHeight="1" s="305">
      <c r="A48" s="367" t="n"/>
      <c r="B48" s="367" t="n"/>
      <c r="C48" s="375" t="inlineStr">
        <is>
          <t>Сметная прибыль</t>
        </is>
      </c>
      <c r="D48" s="203">
        <f>ROUND(G48/(G$15+G$17),2)</f>
        <v/>
      </c>
      <c r="E48" s="376" t="n"/>
      <c r="F48" s="377" t="n"/>
      <c r="G48" s="207" t="n">
        <v>5498.77</v>
      </c>
      <c r="H48" s="378" t="n"/>
      <c r="I48" s="207" t="n"/>
      <c r="J48" s="207">
        <f>ROUND(D48*(J15+J17),2)</f>
        <v/>
      </c>
    </row>
    <row r="49" ht="14.25" customFormat="1" customHeight="1" s="305">
      <c r="A49" s="367" t="n"/>
      <c r="B49" s="367" t="n"/>
      <c r="C49" s="375" t="inlineStr">
        <is>
          <t>Итого СМР (с НР и СП)</t>
        </is>
      </c>
      <c r="D49" s="367" t="n"/>
      <c r="E49" s="376" t="n"/>
      <c r="F49" s="377" t="n"/>
      <c r="G49" s="207">
        <f>G15+G32+G45+G47+G48</f>
        <v/>
      </c>
      <c r="H49" s="378" t="n"/>
      <c r="I49" s="207" t="n"/>
      <c r="J49" s="207">
        <f>J15+J32+J45+J47+J48</f>
        <v/>
      </c>
    </row>
    <row r="50" ht="14.25" customFormat="1" customHeight="1" s="305">
      <c r="A50" s="367" t="n"/>
      <c r="B50" s="367" t="n"/>
      <c r="C50" s="375" t="inlineStr">
        <is>
          <t>ВСЕГО СМР + ОБОРУДОВАНИЕ</t>
        </is>
      </c>
      <c r="D50" s="367" t="n"/>
      <c r="E50" s="376" t="n"/>
      <c r="F50" s="377" t="n"/>
      <c r="G50" s="207">
        <f>G49+G37</f>
        <v/>
      </c>
      <c r="H50" s="378" t="n"/>
      <c r="I50" s="207" t="n"/>
      <c r="J50" s="207">
        <f>J49+J37</f>
        <v/>
      </c>
    </row>
    <row r="51" ht="34.5" customFormat="1" customHeight="1" s="305">
      <c r="A51" s="367" t="n"/>
      <c r="B51" s="367" t="n"/>
      <c r="C51" s="375" t="inlineStr">
        <is>
          <t>ИТОГО ПОКАЗАТЕЛЬ НА ЕД. ИЗМ.</t>
        </is>
      </c>
      <c r="D51" s="367" t="inlineStr">
        <is>
          <t>1 км</t>
        </is>
      </c>
      <c r="E51" s="453" t="n">
        <v>1</v>
      </c>
      <c r="F51" s="377" t="n"/>
      <c r="G51" s="207">
        <f>G50/E51</f>
        <v/>
      </c>
      <c r="H51" s="378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КЛ 220 кВ с системой термомониторинга сечение жилы 500 мм2, сечение экрана 290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25">
      <c r="A9" s="245" t="n"/>
      <c r="B9" s="375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5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5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25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К4-05-2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2025-01-24T12:08:22Z</dcterms:modified>
  <cp:lastModifiedBy>User4</cp:lastModifiedBy>
  <cp:lastPrinted>2023-11-28T09:43:08Z</cp:lastPrinted>
</cp:coreProperties>
</file>