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6" sqref="D26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39" t="inlineStr">
        <is>
          <t>Наименование разрабатываемого показателя УНЦ - КЛ 330 кВ с системой термомониторинга сечение жилы 800 мм2, сечение экрана 450 мм2</t>
        </is>
      </c>
    </row>
    <row r="8" ht="31.5" customHeight="1" s="211">
      <c r="B8" s="239" t="inlineStr">
        <is>
          <t>Сопоставимый уровень цен: 4 квартал 2016г</t>
        </is>
      </c>
    </row>
    <row r="9" ht="15.75" customHeight="1" s="211">
      <c r="B9" s="239" t="inlineStr">
        <is>
          <t>Единица измерения  — 1 км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96.75" customHeight="1" s="211">
      <c r="B12" s="242" t="n">
        <v>1</v>
      </c>
      <c r="C12" s="204" t="inlineStr">
        <is>
          <t>Наименование объекта-представителя</t>
        </is>
      </c>
      <c r="D12" s="242" t="inlineStr">
        <is>
          <t>КВЛ 330 кВ Ленинградская АЭС -2-Пулковская-Южная</t>
        </is>
      </c>
    </row>
    <row r="13">
      <c r="B13" s="242" t="n">
        <v>2</v>
      </c>
      <c r="C13" s="204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204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204" t="inlineStr">
        <is>
          <t>Мощность объекта</t>
        </is>
      </c>
      <c r="D15" s="242" t="n">
        <v>1</v>
      </c>
    </row>
    <row r="16" ht="116.25" customHeight="1" s="211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Кабель медный 330 кВ с системой термомониторинга сечение жилы 800 мм2, сечение экрана 450 мм2</t>
        </is>
      </c>
    </row>
    <row r="17" ht="79.5" customHeight="1" s="211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0" t="n">
        <v>32770.496616758</v>
      </c>
      <c r="E17" s="167" t="n"/>
    </row>
    <row r="18">
      <c r="B18" s="151" t="inlineStr">
        <is>
          <t>6.1</t>
        </is>
      </c>
      <c r="C18" s="204" t="inlineStr">
        <is>
          <t>строительно-монтажные работы</t>
        </is>
      </c>
      <c r="D18" s="210" t="n">
        <v>32770.496616758</v>
      </c>
    </row>
    <row r="19" ht="15.75" customHeight="1" s="211">
      <c r="B19" s="151" t="inlineStr">
        <is>
          <t>6.2</t>
        </is>
      </c>
      <c r="C19" s="204" t="inlineStr">
        <is>
          <t>оборудование и инвентарь</t>
        </is>
      </c>
      <c r="D19" s="242" t="inlineStr">
        <is>
          <t>-</t>
        </is>
      </c>
    </row>
    <row r="20" ht="16.5" customHeight="1" s="211">
      <c r="B20" s="151" t="inlineStr">
        <is>
          <t>6.3</t>
        </is>
      </c>
      <c r="C20" s="204" t="inlineStr">
        <is>
          <t>пусконаладочные работы</t>
        </is>
      </c>
      <c r="D20" s="242" t="inlineStr">
        <is>
          <t>-</t>
        </is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42" t="inlineStr">
        <is>
          <t>-</t>
        </is>
      </c>
    </row>
    <row r="22">
      <c r="B22" s="242" t="n">
        <v>7</v>
      </c>
      <c r="C22" s="150" t="inlineStr">
        <is>
          <t>Сопоставимый уровень цен</t>
        </is>
      </c>
      <c r="D22" s="242" t="inlineStr">
        <is>
          <t>4 квартал 2016г</t>
        </is>
      </c>
      <c r="E22" s="148" t="n"/>
    </row>
    <row r="23" ht="123" customHeight="1" s="211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0" t="n">
        <v>32770.496616758</v>
      </c>
      <c r="E23" s="167" t="n"/>
    </row>
    <row r="24" ht="60.75" customHeight="1" s="211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10" t="n">
        <v>32770.496616758</v>
      </c>
      <c r="E24" s="148" t="n"/>
    </row>
    <row r="25" ht="48" customHeight="1" s="211">
      <c r="B25" s="242" t="n">
        <v>10</v>
      </c>
      <c r="C25" s="204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42.5703125" customWidth="1" style="213" min="3" max="3"/>
    <col width="13.85546875" customWidth="1" style="213" min="4" max="4"/>
    <col width="29.2851562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7" t="inlineStr">
        <is>
          <t>Приложение № 2</t>
        </is>
      </c>
      <c r="K3" s="14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1">
      <c r="B8" s="121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 s="211">
      <c r="B10" s="330" t="n"/>
      <c r="C10" s="33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4 кв. 2016 г., тыс. руб.</t>
        </is>
      </c>
      <c r="G10" s="328" t="n"/>
      <c r="H10" s="328" t="n"/>
      <c r="I10" s="328" t="n"/>
      <c r="J10" s="329" t="n"/>
    </row>
    <row r="11" ht="51" customHeight="1" s="211">
      <c r="B11" s="331" t="n"/>
      <c r="C11" s="331" t="n"/>
      <c r="D11" s="331" t="n"/>
      <c r="E11" s="33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91.5" customHeight="1" s="211">
      <c r="B12" s="214" t="n">
        <v>1</v>
      </c>
      <c r="C12" s="226" t="inlineStr">
        <is>
          <t>Кабель медный 330 кВ с системой термомониторинга сечение жилы 800 мм2, сечение экрана 450 мм2</t>
        </is>
      </c>
      <c r="D12" s="203" t="inlineStr">
        <is>
          <t>02-04-02</t>
        </is>
      </c>
      <c r="E12" s="204" t="inlineStr">
        <is>
          <t xml:space="preserve">Приобретение и монтаж кабеля 330 кВ КВЛ ЛАЭС-Пулковская (Лен.обл., Ломоносовский р-н). Участок № 9. </t>
        </is>
      </c>
      <c r="F12" s="205" t="n"/>
      <c r="G12" s="205" t="n">
        <v>32770.496616758</v>
      </c>
      <c r="H12" s="205" t="n"/>
      <c r="I12" s="205" t="n"/>
      <c r="J12" s="206" t="n">
        <v>32770.496616758</v>
      </c>
      <c r="K12" s="207" t="n"/>
      <c r="L12" s="207" t="n"/>
    </row>
    <row r="13" ht="15" customHeight="1" s="211">
      <c r="B13" s="241" t="inlineStr">
        <is>
          <t>Всего по объекту:</t>
        </is>
      </c>
      <c r="C13" s="328" t="n"/>
      <c r="D13" s="328" t="n"/>
      <c r="E13" s="329" t="n"/>
      <c r="F13" s="209" t="n"/>
      <c r="G13" s="209" t="n">
        <v>32770.496616758</v>
      </c>
      <c r="H13" s="209" t="n"/>
      <c r="I13" s="209" t="n"/>
      <c r="J13" s="209" t="n">
        <v>32770.496616758</v>
      </c>
      <c r="K13" s="207" t="n"/>
      <c r="L13" s="207" t="n"/>
    </row>
    <row r="14" ht="15.75" customHeight="1" s="211">
      <c r="B14" s="241" t="inlineStr">
        <is>
          <t>Всего по объекту в сопоставимом уровне цен 4 кв. 2016 г. :</t>
        </is>
      </c>
      <c r="C14" s="328" t="n"/>
      <c r="D14" s="328" t="n"/>
      <c r="E14" s="329" t="n"/>
      <c r="F14" s="209" t="n"/>
      <c r="G14" s="209" t="n">
        <v>32770.496616758</v>
      </c>
      <c r="H14" s="209" t="n"/>
      <c r="I14" s="209" t="n"/>
      <c r="J14" s="209" t="n">
        <v>32770.496616758</v>
      </c>
      <c r="L14" s="207" t="n"/>
    </row>
    <row r="15" ht="15" customHeight="1" s="211"/>
    <row r="16" ht="15" customHeight="1" s="211"/>
    <row r="17" ht="15" customHeight="1" s="211"/>
    <row r="18" ht="15" customHeight="1" s="211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1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1">
      <c r="C20" s="196" t="n"/>
      <c r="D20" s="197" t="n"/>
      <c r="E20" s="197" t="n"/>
    </row>
    <row r="21" ht="15" customHeight="1" s="211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1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3" zoomScale="85" workbookViewId="0">
      <selection activeCell="E36" sqref="E36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1">
      <c r="A1" s="237" t="inlineStr">
        <is>
          <t xml:space="preserve">Приложение № 3 </t>
        </is>
      </c>
    </row>
    <row r="2">
      <c r="A2" s="238" t="inlineStr">
        <is>
          <t>Объектная ресурсная ведомость</t>
        </is>
      </c>
    </row>
    <row r="3" ht="18.75" customHeight="1" s="211">
      <c r="A3" s="175" t="n"/>
      <c r="B3" s="175" t="n"/>
      <c r="C3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39" t="n"/>
    </row>
    <row r="5">
      <c r="A5" s="247" t="inlineStr">
        <is>
          <t>Наименование разрабатываемого показателя УНЦ -  КЛ 330 кВ с системой термомониторинга сечение жилы 800 мм2, сечение экрана 450 мм2</t>
        </is>
      </c>
    </row>
    <row r="6">
      <c r="A6" s="247" t="n"/>
      <c r="B6" s="247" t="n"/>
      <c r="C6" s="247" t="n"/>
      <c r="D6" s="247" t="n"/>
      <c r="E6" s="247" t="n"/>
      <c r="F6" s="247" t="n"/>
      <c r="G6" s="247" t="n"/>
      <c r="H6" s="247" t="n"/>
    </row>
    <row r="7" ht="38.25" customHeight="1" s="211">
      <c r="A7" s="242" t="inlineStr">
        <is>
          <t>п/п</t>
        </is>
      </c>
      <c r="B7" s="242" t="inlineStr">
        <is>
          <t>№ЛСР</t>
        </is>
      </c>
      <c r="C7" s="242" t="inlineStr">
        <is>
          <t>Код ресурса</t>
        </is>
      </c>
      <c r="D7" s="242" t="inlineStr">
        <is>
          <t>Наименование ресурса</t>
        </is>
      </c>
      <c r="E7" s="242" t="inlineStr">
        <is>
          <t>Ед. изм.</t>
        </is>
      </c>
      <c r="F7" s="242" t="inlineStr">
        <is>
          <t>Кол-во единиц по данным объекта-представителя</t>
        </is>
      </c>
      <c r="G7" s="242" t="inlineStr">
        <is>
          <t>Сметная стоимость в ценах на 01.01.2000 (руб.)</t>
        </is>
      </c>
      <c r="H7" s="329" t="n"/>
    </row>
    <row r="8" ht="40.5" customHeight="1" s="211">
      <c r="A8" s="331" t="n"/>
      <c r="B8" s="331" t="n"/>
      <c r="C8" s="331" t="n"/>
      <c r="D8" s="331" t="n"/>
      <c r="E8" s="331" t="n"/>
      <c r="F8" s="331" t="n"/>
      <c r="G8" s="242" t="inlineStr">
        <is>
          <t>на ед.изм.</t>
        </is>
      </c>
      <c r="H8" s="242" t="inlineStr">
        <is>
          <t>общая</t>
        </is>
      </c>
    </row>
    <row r="9">
      <c r="A9" s="226" t="n">
        <v>1</v>
      </c>
      <c r="B9" s="226" t="n"/>
      <c r="C9" s="226" t="n">
        <v>2</v>
      </c>
      <c r="D9" s="226" t="inlineStr">
        <is>
          <t>З</t>
        </is>
      </c>
      <c r="E9" s="226" t="n">
        <v>4</v>
      </c>
      <c r="F9" s="226" t="n">
        <v>5</v>
      </c>
      <c r="G9" s="226" t="n">
        <v>6</v>
      </c>
      <c r="H9" s="226" t="n">
        <v>7</v>
      </c>
    </row>
    <row r="10" customFormat="1" s="191">
      <c r="A10" s="244" t="inlineStr">
        <is>
          <t>Затраты труда рабочих</t>
        </is>
      </c>
      <c r="B10" s="328" t="n"/>
      <c r="C10" s="328" t="n"/>
      <c r="D10" s="328" t="n"/>
      <c r="E10" s="329" t="n"/>
      <c r="F10" s="332">
        <f>SUM(F11:F11)</f>
        <v/>
      </c>
      <c r="G10" s="10" t="n"/>
      <c r="H10" s="332">
        <f>SUM(H11:H11)</f>
        <v/>
      </c>
    </row>
    <row r="11">
      <c r="A11" s="274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4" t="inlineStr">
        <is>
          <t>чел.-ч</t>
        </is>
      </c>
      <c r="F11" s="253" t="n">
        <v>1174.8</v>
      </c>
      <c r="G11" s="333" t="n">
        <v>9.619999999999999</v>
      </c>
      <c r="H11" s="169">
        <f>ROUND(F11*G11,2)</f>
        <v/>
      </c>
      <c r="M11" s="334" t="n"/>
    </row>
    <row r="12">
      <c r="A12" s="243" t="inlineStr">
        <is>
          <t>Затраты труда машинистов</t>
        </is>
      </c>
      <c r="B12" s="328" t="n"/>
      <c r="C12" s="328" t="n"/>
      <c r="D12" s="328" t="n"/>
      <c r="E12" s="329" t="n"/>
      <c r="F12" s="244" t="n"/>
      <c r="G12" s="157" t="n"/>
      <c r="H12" s="332">
        <f>H13</f>
        <v/>
      </c>
    </row>
    <row r="13">
      <c r="A13" s="274" t="n">
        <v>2</v>
      </c>
      <c r="B13" s="245" t="n"/>
      <c r="C13" s="177" t="n">
        <v>2</v>
      </c>
      <c r="D13" s="171" t="inlineStr">
        <is>
          <t>Затраты труда машинистов</t>
        </is>
      </c>
      <c r="E13" s="274" t="inlineStr">
        <is>
          <t>чел.-ч</t>
        </is>
      </c>
      <c r="F13" s="274" t="n">
        <v>82.7</v>
      </c>
      <c r="G13" s="169" t="n"/>
      <c r="H13" s="333" t="n">
        <v>969.6</v>
      </c>
    </row>
    <row r="14" customFormat="1" s="191">
      <c r="A14" s="244" t="inlineStr">
        <is>
          <t>Машины и механизмы</t>
        </is>
      </c>
      <c r="B14" s="328" t="n"/>
      <c r="C14" s="328" t="n"/>
      <c r="D14" s="328" t="n"/>
      <c r="E14" s="329" t="n"/>
      <c r="F14" s="244" t="n"/>
      <c r="G14" s="157" t="n"/>
      <c r="H14" s="332">
        <f>SUM(H15:H24)</f>
        <v/>
      </c>
    </row>
    <row r="15" ht="25.5" customHeight="1" s="211">
      <c r="A15" s="274" t="n">
        <v>3</v>
      </c>
      <c r="B15" s="245" t="n"/>
      <c r="C15" s="177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4" t="inlineStr">
        <is>
          <t>маш.час</t>
        </is>
      </c>
      <c r="F15" s="274" t="n">
        <v>15.6</v>
      </c>
      <c r="G15" s="178" t="n">
        <v>823.23</v>
      </c>
      <c r="H15" s="169">
        <f>ROUND(F15*G15,2)</f>
        <v/>
      </c>
      <c r="I15" s="173" t="n"/>
      <c r="J15" s="173" t="n"/>
      <c r="L15" s="173" t="n"/>
    </row>
    <row r="16" ht="25.5" customFormat="1" customHeight="1" s="191">
      <c r="A16" s="274" t="n">
        <v>4</v>
      </c>
      <c r="B16" s="245" t="n"/>
      <c r="C16" s="177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4" t="inlineStr">
        <is>
          <t>маш.час</t>
        </is>
      </c>
      <c r="F16" s="274" t="n">
        <v>28.1</v>
      </c>
      <c r="G16" s="178" t="n">
        <v>244.95</v>
      </c>
      <c r="H16" s="169">
        <f>ROUND(F16*G16,2)</f>
        <v/>
      </c>
      <c r="I16" s="173" t="n"/>
      <c r="J16" s="173" t="n"/>
      <c r="K16" s="182" t="n"/>
      <c r="L16" s="173" t="n"/>
    </row>
    <row r="17">
      <c r="A17" s="274" t="n">
        <v>5</v>
      </c>
      <c r="B17" s="245" t="n"/>
      <c r="C17" s="177" t="inlineStr">
        <is>
          <t>91.14.04-003</t>
        </is>
      </c>
      <c r="D17" s="171" t="inlineStr">
        <is>
          <t>Тягачи седельные, грузоподъемность 30 т</t>
        </is>
      </c>
      <c r="E17" s="274" t="inlineStr">
        <is>
          <t>маш.час</t>
        </is>
      </c>
      <c r="F17" s="274" t="n">
        <v>12.5</v>
      </c>
      <c r="G17" s="178" t="n">
        <v>120.31</v>
      </c>
      <c r="H17" s="169">
        <f>ROUND(F17*G17,2)</f>
        <v/>
      </c>
      <c r="I17" s="173" t="n"/>
      <c r="J17" s="173" t="n"/>
      <c r="L17" s="173" t="n"/>
    </row>
    <row r="18" ht="25.5" customHeight="1" s="211">
      <c r="A18" s="274" t="n">
        <v>6</v>
      </c>
      <c r="B18" s="245" t="n"/>
      <c r="C18" s="177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4" t="inlineStr">
        <is>
          <t>маш.час</t>
        </is>
      </c>
      <c r="F18" s="274" t="n">
        <v>1.8</v>
      </c>
      <c r="G18" s="178" t="n">
        <v>288.03</v>
      </c>
      <c r="H18" s="169">
        <f>ROUND(F18*G18,2)</f>
        <v/>
      </c>
      <c r="I18" s="173" t="n"/>
      <c r="J18" s="173" t="n"/>
      <c r="L18" s="173" t="n"/>
    </row>
    <row r="19" ht="25.5" customHeight="1" s="211">
      <c r="A19" s="274" t="n">
        <v>7</v>
      </c>
      <c r="B19" s="245" t="n"/>
      <c r="C19" s="177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4" t="inlineStr">
        <is>
          <t>маш.час</t>
        </is>
      </c>
      <c r="F19" s="274" t="n">
        <v>19.9</v>
      </c>
      <c r="G19" s="178" t="n">
        <v>25.37</v>
      </c>
      <c r="H19" s="169">
        <f>ROUND(F19*G19,2)</f>
        <v/>
      </c>
      <c r="I19" s="173" t="n"/>
      <c r="J19" s="173" t="n"/>
      <c r="L19" s="173" t="n"/>
    </row>
    <row r="20">
      <c r="A20" s="274" t="n">
        <v>8</v>
      </c>
      <c r="B20" s="245" t="n"/>
      <c r="C20" s="177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4" t="inlineStr">
        <is>
          <t>маш.час</t>
        </is>
      </c>
      <c r="F20" s="274" t="n">
        <v>12.5</v>
      </c>
      <c r="G20" s="178" t="n">
        <v>28.65</v>
      </c>
      <c r="H20" s="169">
        <f>ROUND(F20*G20,2)</f>
        <v/>
      </c>
      <c r="I20" s="173" t="n"/>
      <c r="J20" s="173" t="n"/>
      <c r="L20" s="173" t="n"/>
    </row>
    <row r="21">
      <c r="A21" s="274" t="n">
        <v>9</v>
      </c>
      <c r="B21" s="245" t="n"/>
      <c r="C21" s="177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4" t="inlineStr">
        <is>
          <t>маш.час</t>
        </is>
      </c>
      <c r="F21" s="274" t="n">
        <v>9.1</v>
      </c>
      <c r="G21" s="178" t="n">
        <v>27.11</v>
      </c>
      <c r="H21" s="169">
        <f>ROUND(F21*G21,2)</f>
        <v/>
      </c>
      <c r="I21" s="173" t="n"/>
      <c r="J21" s="173" t="n"/>
    </row>
    <row r="22">
      <c r="A22" s="274" t="n">
        <v>10</v>
      </c>
      <c r="B22" s="245" t="n"/>
      <c r="C22" s="177" t="inlineStr">
        <is>
          <t>91.17.04-091</t>
        </is>
      </c>
      <c r="D22" s="171" t="inlineStr">
        <is>
          <t>Горелки газовые инжекторные</t>
        </is>
      </c>
      <c r="E22" s="274" t="inlineStr">
        <is>
          <t>маш.час</t>
        </is>
      </c>
      <c r="F22" s="274" t="n">
        <v>9.1</v>
      </c>
      <c r="G22" s="178" t="n">
        <v>13.5</v>
      </c>
      <c r="H22" s="169">
        <f>ROUND(F22*G22,2)</f>
        <v/>
      </c>
      <c r="J22" s="173" t="n"/>
    </row>
    <row r="23">
      <c r="A23" s="274" t="n">
        <v>11</v>
      </c>
      <c r="B23" s="245" t="n"/>
      <c r="C23" s="177" t="inlineStr">
        <is>
          <t>91.21.15-022</t>
        </is>
      </c>
      <c r="D23" s="171" t="inlineStr">
        <is>
          <t>Пилы ленточные с поворотной пилорамой</t>
        </is>
      </c>
      <c r="E23" s="274" t="inlineStr">
        <is>
          <t>маш.час</t>
        </is>
      </c>
      <c r="F23" s="274" t="n">
        <v>9.1</v>
      </c>
      <c r="G23" s="178" t="n">
        <v>3.31</v>
      </c>
      <c r="H23" s="169">
        <f>ROUND(F23*G23,2)</f>
        <v/>
      </c>
      <c r="J23" s="173" t="n"/>
    </row>
    <row r="24">
      <c r="A24" s="274" t="n">
        <v>12</v>
      </c>
      <c r="B24" s="245" t="n"/>
      <c r="C24" s="177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4" t="inlineStr">
        <is>
          <t>маш.час</t>
        </is>
      </c>
      <c r="F24" s="274" t="n">
        <v>46.7</v>
      </c>
      <c r="G24" s="178" t="n">
        <v>0.48</v>
      </c>
      <c r="H24" s="169">
        <f>ROUND(F24*G24,2)</f>
        <v/>
      </c>
      <c r="J24" s="173" t="n"/>
    </row>
    <row r="25">
      <c r="A25" s="244" t="inlineStr">
        <is>
          <t>Материалы</t>
        </is>
      </c>
      <c r="B25" s="328" t="n"/>
      <c r="C25" s="328" t="n"/>
      <c r="D25" s="328" t="n"/>
      <c r="E25" s="329" t="n"/>
      <c r="F25" s="244" t="n"/>
      <c r="G25" s="157" t="n"/>
      <c r="H25" s="332">
        <f>SUM(H26:H27)</f>
        <v/>
      </c>
    </row>
    <row r="26" ht="25.5" customHeight="1" s="211">
      <c r="A26" s="184" t="n">
        <v>13</v>
      </c>
      <c r="B26" s="184" t="n"/>
      <c r="C26" s="274" t="inlineStr">
        <is>
          <t>Прайс из СД ОП</t>
        </is>
      </c>
      <c r="D26" s="183" t="inlineStr">
        <is>
          <t>Кабель медный 330 кВ с системой термомониторинга сечение жилы 800 мм2, сечение экрана 450 мм2</t>
        </is>
      </c>
      <c r="E26" s="274" t="inlineStr">
        <is>
          <t>км</t>
        </is>
      </c>
      <c r="F26" s="274" t="n">
        <v>3.3</v>
      </c>
      <c r="G26" s="183" t="n">
        <v>5013618.18</v>
      </c>
      <c r="H26" s="169" t="n">
        <v>16544939.99</v>
      </c>
    </row>
    <row r="27">
      <c r="A27" s="184" t="n">
        <v>14</v>
      </c>
      <c r="B27" s="245" t="n"/>
      <c r="C27" s="177" t="inlineStr">
        <is>
          <t>01.3.02.09-0022</t>
        </is>
      </c>
      <c r="D27" s="171" t="inlineStr">
        <is>
          <t>Пропан-бутан смесь техническая</t>
        </is>
      </c>
      <c r="E27" s="274" t="inlineStr">
        <is>
          <t>кг</t>
        </is>
      </c>
      <c r="F27" s="274" t="n">
        <v>3.586</v>
      </c>
      <c r="G27" s="169" t="n">
        <v>6.09</v>
      </c>
      <c r="H27" s="169" t="n">
        <v>21.84</v>
      </c>
      <c r="I27" s="166" t="n"/>
      <c r="J27" s="173" t="n"/>
      <c r="K27" s="173" t="n"/>
    </row>
    <row r="30">
      <c r="B30" s="213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3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1.42578125" customWidth="1" style="211" min="6" max="6"/>
    <col width="14.42578125" customWidth="1" style="211" min="7" max="7"/>
    <col width="13.5703125" customWidth="1" style="211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69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7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1">
      <c r="B7" s="236" t="inlineStr">
        <is>
          <t>Наименование разрабатываемого показателя УНЦ — КЛ 330 кВ с системой термомониторинга сечение жилы 800 мм2, сечение экрана 450 мм2</t>
        </is>
      </c>
    </row>
    <row r="8">
      <c r="B8" s="249" t="inlineStr">
        <is>
          <t>Единица измерения  — 1 км</t>
        </is>
      </c>
    </row>
    <row r="9">
      <c r="B9" s="165" t="n"/>
      <c r="C9" s="196" t="n"/>
      <c r="D9" s="196" t="n"/>
      <c r="E9" s="196" t="n"/>
    </row>
    <row r="10" ht="51" customHeight="1" s="21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5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49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zoomScale="85" workbookViewId="0">
      <selection activeCell="E54" sqref="E5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1">
      <c r="H2" s="250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7" t="inlineStr">
        <is>
          <t>Расчет стоимости СМР и оборудования</t>
        </is>
      </c>
    </row>
    <row r="5" ht="12.75" customFormat="1" customHeight="1" s="196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56" t="inlineStr">
        <is>
          <t>КЛ 330 кВ с системой термомониторинга сечение жилы 800 мм2, сечение экрана 450 мм2</t>
        </is>
      </c>
    </row>
    <row r="7" ht="12.75" customFormat="1" customHeight="1" s="196">
      <c r="A7" s="230" t="inlineStr">
        <is>
          <t>Единица измерения  — 1 км</t>
        </is>
      </c>
      <c r="I7" s="236" t="n"/>
      <c r="J7" s="236" t="n"/>
    </row>
    <row r="8" ht="13.5" customFormat="1" customHeight="1" s="196">
      <c r="A8" s="230" t="n"/>
    </row>
    <row r="9" ht="13.15" customFormat="1" customHeight="1" s="196"/>
    <row r="10" ht="27" customHeight="1" s="21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29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29" t="n"/>
      <c r="M10" s="197" t="n"/>
      <c r="N10" s="197" t="n"/>
    </row>
    <row r="11" ht="28.5" customHeight="1" s="211">
      <c r="A11" s="331" t="n"/>
      <c r="B11" s="331" t="n"/>
      <c r="C11" s="331" t="n"/>
      <c r="D11" s="331" t="n"/>
      <c r="E11" s="331" t="n"/>
      <c r="F11" s="253" t="inlineStr">
        <is>
          <t>на ед. изм.</t>
        </is>
      </c>
      <c r="G11" s="253" t="inlineStr">
        <is>
          <t>общая</t>
        </is>
      </c>
      <c r="H11" s="331" t="n"/>
      <c r="I11" s="253" t="inlineStr">
        <is>
          <t>на ед. изм.</t>
        </is>
      </c>
      <c r="J11" s="253" t="inlineStr">
        <is>
          <t>общая</t>
        </is>
      </c>
      <c r="M11" s="197" t="n"/>
      <c r="N11" s="197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54" t="n">
        <v>9</v>
      </c>
      <c r="J12" s="254" t="n">
        <v>10</v>
      </c>
      <c r="M12" s="197" t="n"/>
      <c r="N12" s="197" t="n"/>
    </row>
    <row r="13">
      <c r="A13" s="253" t="n"/>
      <c r="B13" s="243" t="inlineStr">
        <is>
          <t>Затраты труда рабочих-строителей</t>
        </is>
      </c>
      <c r="C13" s="328" t="n"/>
      <c r="D13" s="328" t="n"/>
      <c r="E13" s="328" t="n"/>
      <c r="F13" s="328" t="n"/>
      <c r="G13" s="328" t="n"/>
      <c r="H13" s="329" t="n"/>
      <c r="I13" s="127" t="n"/>
      <c r="J13" s="127" t="n"/>
    </row>
    <row r="14" ht="25.5" customHeight="1" s="211">
      <c r="A14" s="253" t="n">
        <v>1</v>
      </c>
      <c r="B14" s="137" t="inlineStr">
        <is>
          <t>1-4-0</t>
        </is>
      </c>
      <c r="C14" s="261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6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3" t="n"/>
      <c r="B15" s="253" t="n"/>
      <c r="C15" s="243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6">
        <f>SUM(E14:E14)</f>
        <v/>
      </c>
      <c r="F15" s="32" t="n"/>
      <c r="G15" s="32">
        <f>SUM(G14:G14)</f>
        <v/>
      </c>
      <c r="H15" s="264" t="n">
        <v>1</v>
      </c>
      <c r="I15" s="127" t="n"/>
      <c r="J15" s="32">
        <f>SUM(J14:J14)</f>
        <v/>
      </c>
    </row>
    <row r="16" ht="14.25" customFormat="1" customHeight="1" s="197">
      <c r="A16" s="253" t="n"/>
      <c r="B16" s="261" t="inlineStr">
        <is>
          <t>Затраты труда машинистов</t>
        </is>
      </c>
      <c r="C16" s="328" t="n"/>
      <c r="D16" s="328" t="n"/>
      <c r="E16" s="328" t="n"/>
      <c r="F16" s="328" t="n"/>
      <c r="G16" s="328" t="n"/>
      <c r="H16" s="329" t="n"/>
      <c r="I16" s="127" t="n"/>
      <c r="J16" s="127" t="n"/>
    </row>
    <row r="17" ht="14.25" customFormat="1" customHeight="1" s="197">
      <c r="A17" s="253" t="n">
        <v>2</v>
      </c>
      <c r="B17" s="253" t="n">
        <v>2</v>
      </c>
      <c r="C17" s="261" t="inlineStr">
        <is>
          <t>Затраты труда машинистов</t>
        </is>
      </c>
      <c r="D17" s="253" t="inlineStr">
        <is>
          <t>чел.-ч.</t>
        </is>
      </c>
      <c r="E17" s="336" t="n">
        <v>82.7</v>
      </c>
      <c r="F17" s="32">
        <f>G17/E17</f>
        <v/>
      </c>
      <c r="G17" s="32">
        <f>'Прил. 3'!H12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3" t="n"/>
      <c r="B18" s="243" t="inlineStr">
        <is>
          <t>Машины и механизмы</t>
        </is>
      </c>
      <c r="C18" s="328" t="n"/>
      <c r="D18" s="328" t="n"/>
      <c r="E18" s="328" t="n"/>
      <c r="F18" s="328" t="n"/>
      <c r="G18" s="328" t="n"/>
      <c r="H18" s="329" t="n"/>
      <c r="I18" s="127" t="n"/>
      <c r="J18" s="127" t="n"/>
    </row>
    <row r="19" ht="14.25" customFormat="1" customHeight="1" s="197">
      <c r="A19" s="253" t="n"/>
      <c r="B19" s="261" t="inlineStr">
        <is>
          <t>Основные машины и механизмы</t>
        </is>
      </c>
      <c r="C19" s="328" t="n"/>
      <c r="D19" s="328" t="n"/>
      <c r="E19" s="328" t="n"/>
      <c r="F19" s="328" t="n"/>
      <c r="G19" s="328" t="n"/>
      <c r="H19" s="329" t="n"/>
      <c r="I19" s="127" t="n"/>
      <c r="J19" s="127" t="n"/>
    </row>
    <row r="20" ht="25.5" customFormat="1" customHeight="1" s="197">
      <c r="A20" s="253" t="n">
        <v>3</v>
      </c>
      <c r="B20" s="177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4" t="inlineStr">
        <is>
          <t>маш.час</t>
        </is>
      </c>
      <c r="E20" s="337" t="n">
        <v>15.6</v>
      </c>
      <c r="F20" s="178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3" t="n">
        <v>4</v>
      </c>
      <c r="B21" s="177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4" t="inlineStr">
        <is>
          <t>маш.час</t>
        </is>
      </c>
      <c r="E21" s="337" t="n">
        <v>28.1</v>
      </c>
      <c r="F21" s="178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3" t="n"/>
      <c r="B22" s="253" t="n"/>
      <c r="C22" s="261" t="inlineStr">
        <is>
          <t>Итого основные машины и механизмы</t>
        </is>
      </c>
      <c r="D22" s="253" t="n"/>
      <c r="E22" s="336" t="n"/>
      <c r="F22" s="32" t="n"/>
      <c r="G22" s="32">
        <f>SUM(G20:G21)</f>
        <v/>
      </c>
      <c r="H22" s="264">
        <f>G22/G32</f>
        <v/>
      </c>
      <c r="I22" s="129" t="n"/>
      <c r="J22" s="32">
        <f>SUM(J20:J21)</f>
        <v/>
      </c>
    </row>
    <row r="23" hidden="1" outlineLevel="1" ht="14.25" customFormat="1" customHeight="1" s="197">
      <c r="A23" s="253" t="n">
        <v>5</v>
      </c>
      <c r="B23" s="177" t="inlineStr">
        <is>
          <t>91.14.04-003</t>
        </is>
      </c>
      <c r="C23" s="171" t="inlineStr">
        <is>
          <t>Тягачи седельные, грузоподъемность 30 т</t>
        </is>
      </c>
      <c r="D23" s="274" t="inlineStr">
        <is>
          <t>маш.час</t>
        </is>
      </c>
      <c r="E23" s="337" t="n">
        <v>12.5</v>
      </c>
      <c r="F23" s="178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7">
      <c r="A24" s="253" t="n">
        <v>6</v>
      </c>
      <c r="B24" s="177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4" t="inlineStr">
        <is>
          <t>маш.час</t>
        </is>
      </c>
      <c r="E24" s="337" t="n">
        <v>1.8</v>
      </c>
      <c r="F24" s="178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7">
      <c r="A25" s="253" t="n">
        <v>7</v>
      </c>
      <c r="B25" s="177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4" t="inlineStr">
        <is>
          <t>маш.час</t>
        </is>
      </c>
      <c r="E25" s="337" t="n">
        <v>19.9</v>
      </c>
      <c r="F25" s="178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7">
      <c r="A26" s="253" t="n">
        <v>8</v>
      </c>
      <c r="B26" s="177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4" t="inlineStr">
        <is>
          <t>маш.час</t>
        </is>
      </c>
      <c r="E26" s="337" t="n">
        <v>12.5</v>
      </c>
      <c r="F26" s="178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7">
      <c r="A27" s="253" t="n">
        <v>9</v>
      </c>
      <c r="B27" s="177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4" t="inlineStr">
        <is>
          <t>маш.час</t>
        </is>
      </c>
      <c r="E27" s="337" t="n">
        <v>9.1</v>
      </c>
      <c r="F27" s="178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7">
      <c r="A28" s="253" t="n">
        <v>10</v>
      </c>
      <c r="B28" s="177" t="inlineStr">
        <is>
          <t>91.17.04-091</t>
        </is>
      </c>
      <c r="C28" s="171" t="inlineStr">
        <is>
          <t>Горелки газовые инжекторные</t>
        </is>
      </c>
      <c r="D28" s="274" t="inlineStr">
        <is>
          <t>маш.час</t>
        </is>
      </c>
      <c r="E28" s="337" t="n">
        <v>9.1</v>
      </c>
      <c r="F28" s="178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7">
      <c r="A29" s="253" t="n">
        <v>11</v>
      </c>
      <c r="B29" s="177" t="inlineStr">
        <is>
          <t>91.21.15-022</t>
        </is>
      </c>
      <c r="C29" s="171" t="inlineStr">
        <is>
          <t>Пилы ленточные с поворотной пилорамой</t>
        </is>
      </c>
      <c r="D29" s="274" t="inlineStr">
        <is>
          <t>маш.час</t>
        </is>
      </c>
      <c r="E29" s="337" t="n">
        <v>9.1</v>
      </c>
      <c r="F29" s="178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7">
      <c r="A30" s="253" t="n">
        <v>12</v>
      </c>
      <c r="B30" s="177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4" t="inlineStr">
        <is>
          <t>маш.час</t>
        </is>
      </c>
      <c r="E30" s="337" t="n">
        <v>46.7</v>
      </c>
      <c r="F30" s="178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7">
      <c r="A31" s="253" t="n"/>
      <c r="B31" s="253" t="n"/>
      <c r="C31" s="261" t="inlineStr">
        <is>
          <t>Итого прочие машины и механизмы</t>
        </is>
      </c>
      <c r="D31" s="253" t="n"/>
      <c r="E31" s="262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7">
      <c r="A32" s="253" t="n"/>
      <c r="B32" s="253" t="n"/>
      <c r="C32" s="243" t="inlineStr">
        <is>
          <t>Итого по разделу «Машины и механизмы»</t>
        </is>
      </c>
      <c r="D32" s="253" t="n"/>
      <c r="E32" s="262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7">
      <c r="A33" s="253" t="n"/>
      <c r="B33" s="243" t="inlineStr">
        <is>
          <t>Оборудование</t>
        </is>
      </c>
      <c r="C33" s="328" t="n"/>
      <c r="D33" s="328" t="n"/>
      <c r="E33" s="328" t="n"/>
      <c r="F33" s="328" t="n"/>
      <c r="G33" s="328" t="n"/>
      <c r="H33" s="329" t="n"/>
      <c r="I33" s="127" t="n"/>
      <c r="J33" s="127" t="n"/>
    </row>
    <row r="34">
      <c r="A34" s="253" t="n"/>
      <c r="B34" s="261" t="inlineStr">
        <is>
          <t>Основное оборудование</t>
        </is>
      </c>
      <c r="C34" s="328" t="n"/>
      <c r="D34" s="328" t="n"/>
      <c r="E34" s="328" t="n"/>
      <c r="F34" s="328" t="n"/>
      <c r="G34" s="328" t="n"/>
      <c r="H34" s="329" t="n"/>
      <c r="I34" s="127" t="n"/>
      <c r="J34" s="127" t="n"/>
    </row>
    <row r="35">
      <c r="A35" s="253" t="n"/>
      <c r="B35" s="253" t="n"/>
      <c r="C35" s="261" t="inlineStr">
        <is>
          <t>Итого основное оборудование</t>
        </is>
      </c>
      <c r="D35" s="253" t="n"/>
      <c r="E35" s="338" t="n"/>
      <c r="F35" s="263" t="n"/>
      <c r="G35" s="32" t="n">
        <v>0</v>
      </c>
      <c r="H35" s="130" t="n">
        <v>0</v>
      </c>
      <c r="I35" s="129" t="n"/>
      <c r="J35" s="32" t="n">
        <v>0</v>
      </c>
    </row>
    <row r="36">
      <c r="A36" s="253" t="n"/>
      <c r="B36" s="253" t="n"/>
      <c r="C36" s="261" t="inlineStr">
        <is>
          <t>Итого прочее оборудование</t>
        </is>
      </c>
      <c r="D36" s="253" t="n"/>
      <c r="E36" s="336" t="n"/>
      <c r="F36" s="263" t="n"/>
      <c r="G36" s="32" t="n">
        <v>0</v>
      </c>
      <c r="H36" s="130" t="n">
        <v>0</v>
      </c>
      <c r="I36" s="129" t="n"/>
      <c r="J36" s="32" t="n">
        <v>0</v>
      </c>
    </row>
    <row r="37">
      <c r="A37" s="253" t="n"/>
      <c r="B37" s="253" t="n"/>
      <c r="C37" s="243" t="inlineStr">
        <is>
          <t>Итого по разделу «Оборудование»</t>
        </is>
      </c>
      <c r="D37" s="253" t="n"/>
      <c r="E37" s="262" t="n"/>
      <c r="F37" s="263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1">
      <c r="A38" s="253" t="n"/>
      <c r="B38" s="253" t="n"/>
      <c r="C38" s="261" t="inlineStr">
        <is>
          <t>в том числе технологическое оборудование</t>
        </is>
      </c>
      <c r="D38" s="253" t="n"/>
      <c r="E38" s="338" t="n"/>
      <c r="F38" s="263" t="n"/>
      <c r="G38" s="32">
        <f>'Прил.6 Расчет ОБ'!G12</f>
        <v/>
      </c>
      <c r="H38" s="264" t="n"/>
      <c r="I38" s="129" t="n"/>
      <c r="J38" s="32">
        <f>J37</f>
        <v/>
      </c>
    </row>
    <row r="39" ht="14.25" customFormat="1" customHeight="1" s="197">
      <c r="A39" s="253" t="n"/>
      <c r="B39" s="243" t="inlineStr">
        <is>
          <t>Материалы</t>
        </is>
      </c>
      <c r="C39" s="328" t="n"/>
      <c r="D39" s="328" t="n"/>
      <c r="E39" s="328" t="n"/>
      <c r="F39" s="328" t="n"/>
      <c r="G39" s="328" t="n"/>
      <c r="H39" s="329" t="n"/>
      <c r="I39" s="127" t="n"/>
      <c r="J39" s="127" t="n"/>
    </row>
    <row r="40" ht="14.25" customFormat="1" customHeight="1" s="197">
      <c r="A40" s="254" t="n"/>
      <c r="B40" s="257" t="inlineStr">
        <is>
          <t>Основные материалы</t>
        </is>
      </c>
      <c r="C40" s="339" t="n"/>
      <c r="D40" s="339" t="n"/>
      <c r="E40" s="339" t="n"/>
      <c r="F40" s="339" t="n"/>
      <c r="G40" s="339" t="n"/>
      <c r="H40" s="340" t="n"/>
      <c r="I40" s="140" t="n"/>
      <c r="J40" s="140" t="n"/>
    </row>
    <row r="41" ht="38.25" customFormat="1" customHeight="1" s="197">
      <c r="A41" s="253" t="n">
        <v>13</v>
      </c>
      <c r="B41" s="253" t="inlineStr">
        <is>
          <t>БЦ.85.368</t>
        </is>
      </c>
      <c r="C41" s="171" t="inlineStr">
        <is>
          <t>Кабель медный 330 кВ с системой термомониторинга сечение жилы 800 мм2, сечение экрана 450 мм2</t>
        </is>
      </c>
      <c r="D41" s="253" t="inlineStr">
        <is>
          <t>км</t>
        </is>
      </c>
      <c r="E41" s="338">
        <f>1*3.3</f>
        <v/>
      </c>
      <c r="F41" s="263">
        <f>ROUND(I41/'Прил. 10'!$D$13,2)</f>
        <v/>
      </c>
      <c r="G41" s="32">
        <f>ROUND(E41*F41,2)</f>
        <v/>
      </c>
      <c r="H41" s="130">
        <f>G41/$G$45</f>
        <v/>
      </c>
      <c r="I41" s="32" t="n">
        <v>20763946.99</v>
      </c>
      <c r="J41" s="32">
        <f>ROUND(I41*E41,2)</f>
        <v/>
      </c>
    </row>
    <row r="42" ht="14.25" customFormat="1" customHeight="1" s="197">
      <c r="A42" s="255" t="n"/>
      <c r="B42" s="142" t="n"/>
      <c r="C42" s="143" t="inlineStr">
        <is>
          <t>Итого основные материалы</t>
        </is>
      </c>
      <c r="D42" s="255" t="n"/>
      <c r="E42" s="341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7">
      <c r="A43" s="253" t="n">
        <v>14</v>
      </c>
      <c r="B43" s="177" t="inlineStr">
        <is>
          <t>01.3.02.09-0022</t>
        </is>
      </c>
      <c r="C43" s="171" t="inlineStr">
        <is>
          <t>Пропан-бутан смесь техническая</t>
        </is>
      </c>
      <c r="D43" s="274" t="inlineStr">
        <is>
          <t>кг</t>
        </is>
      </c>
      <c r="E43" s="337" t="n">
        <v>3.586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7">
      <c r="A44" s="253" t="n"/>
      <c r="B44" s="253" t="n"/>
      <c r="C44" s="261" t="inlineStr">
        <is>
          <t>Итого прочие материалы</t>
        </is>
      </c>
      <c r="D44" s="253" t="n"/>
      <c r="E44" s="338" t="n"/>
      <c r="F44" s="263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7">
      <c r="A45" s="253" t="n"/>
      <c r="B45" s="253" t="n"/>
      <c r="C45" s="243" t="inlineStr">
        <is>
          <t>Итого по разделу «Материалы»</t>
        </is>
      </c>
      <c r="D45" s="253" t="n"/>
      <c r="E45" s="262" t="n"/>
      <c r="F45" s="263" t="n"/>
      <c r="G45" s="32">
        <f>G42+G44</f>
        <v/>
      </c>
      <c r="H45" s="264">
        <f>G45/$G$45</f>
        <v/>
      </c>
      <c r="I45" s="32" t="n"/>
      <c r="J45" s="32">
        <f>J42+J44</f>
        <v/>
      </c>
    </row>
    <row r="46" ht="14.25" customFormat="1" customHeight="1" s="197">
      <c r="A46" s="253" t="n"/>
      <c r="B46" s="253" t="n"/>
      <c r="C46" s="261" t="inlineStr">
        <is>
          <t>ИТОГО ПО РМ</t>
        </is>
      </c>
      <c r="D46" s="253" t="n"/>
      <c r="E46" s="262" t="n"/>
      <c r="F46" s="263" t="n"/>
      <c r="G46" s="32">
        <f>G15+G32+G45</f>
        <v/>
      </c>
      <c r="H46" s="264" t="n"/>
      <c r="I46" s="32" t="n"/>
      <c r="J46" s="32">
        <f>J15+J32+J45</f>
        <v/>
      </c>
    </row>
    <row r="47" ht="14.25" customFormat="1" customHeight="1" s="197">
      <c r="A47" s="253" t="n"/>
      <c r="B47" s="253" t="n"/>
      <c r="C47" s="261" t="inlineStr">
        <is>
          <t>Накладные расходы</t>
        </is>
      </c>
      <c r="D47" s="135">
        <f>ROUND(G47/(G$17+$G$15),2)</f>
        <v/>
      </c>
      <c r="E47" s="262" t="n"/>
      <c r="F47" s="263" t="n"/>
      <c r="G47" s="32" t="n">
        <v>11903.06</v>
      </c>
      <c r="H47" s="264" t="n"/>
      <c r="I47" s="32" t="n"/>
      <c r="J47" s="32">
        <f>ROUND(D47*(J15+J17),2)</f>
        <v/>
      </c>
    </row>
    <row r="48" ht="14.25" customFormat="1" customHeight="1" s="197">
      <c r="A48" s="253" t="n"/>
      <c r="B48" s="253" t="n"/>
      <c r="C48" s="261" t="inlineStr">
        <is>
          <t>Сметная прибыль</t>
        </is>
      </c>
      <c r="D48" s="135">
        <f>ROUND(G48/(G$15+G$17),2)</f>
        <v/>
      </c>
      <c r="E48" s="262" t="n"/>
      <c r="F48" s="263" t="n"/>
      <c r="G48" s="32" t="n">
        <v>6258.31</v>
      </c>
      <c r="H48" s="264" t="n"/>
      <c r="I48" s="32" t="n"/>
      <c r="J48" s="32">
        <f>ROUND(D48*(J15+J17),2)</f>
        <v/>
      </c>
    </row>
    <row r="49" ht="14.25" customFormat="1" customHeight="1" s="197">
      <c r="A49" s="253" t="n"/>
      <c r="B49" s="253" t="n"/>
      <c r="C49" s="261" t="inlineStr">
        <is>
          <t>Итого СМР (с НР и СП)</t>
        </is>
      </c>
      <c r="D49" s="253" t="n"/>
      <c r="E49" s="262" t="n"/>
      <c r="F49" s="263" t="n"/>
      <c r="G49" s="32">
        <f>G15+G32+G45+G47+G48</f>
        <v/>
      </c>
      <c r="H49" s="264" t="n"/>
      <c r="I49" s="32" t="n"/>
      <c r="J49" s="32">
        <f>J15+J32+J45+J47+J48</f>
        <v/>
      </c>
    </row>
    <row r="50" ht="14.25" customFormat="1" customHeight="1" s="197">
      <c r="A50" s="253" t="n"/>
      <c r="B50" s="253" t="n"/>
      <c r="C50" s="261" t="inlineStr">
        <is>
          <t>ВСЕГО СМР + ОБОРУДОВАНИЕ</t>
        </is>
      </c>
      <c r="D50" s="253" t="n"/>
      <c r="E50" s="262" t="n"/>
      <c r="F50" s="263" t="n"/>
      <c r="G50" s="32">
        <f>G49+G37</f>
        <v/>
      </c>
      <c r="H50" s="264" t="n"/>
      <c r="I50" s="32" t="n"/>
      <c r="J50" s="32">
        <f>J49+J37</f>
        <v/>
      </c>
    </row>
    <row r="51" ht="34.5" customFormat="1" customHeight="1" s="197">
      <c r="A51" s="253" t="n"/>
      <c r="B51" s="253" t="n"/>
      <c r="C51" s="261" t="inlineStr">
        <is>
          <t>ИТОГО ПОКАЗАТЕЛЬ НА ЕД. ИЗМ.</t>
        </is>
      </c>
      <c r="D51" s="253" t="inlineStr">
        <is>
          <t>1 км</t>
        </is>
      </c>
      <c r="E51" s="338" t="n">
        <v>1</v>
      </c>
      <c r="F51" s="263" t="n"/>
      <c r="G51" s="32">
        <f>G50/E51</f>
        <v/>
      </c>
      <c r="H51" s="264" t="n"/>
      <c r="I51" s="32" t="n"/>
      <c r="J51" s="32">
        <f>J50/E51</f>
        <v/>
      </c>
    </row>
    <row r="53" ht="14.25" customFormat="1" customHeight="1" s="197">
      <c r="A53" s="196" t="inlineStr">
        <is>
          <t>Составил ______________________    А.Р. Маркова</t>
        </is>
      </c>
    </row>
    <row r="54" ht="14.25" customFormat="1" customHeight="1" s="197">
      <c r="A54" s="199" t="inlineStr">
        <is>
          <t xml:space="preserve">                         (подпись, инициалы, фамилия)</t>
        </is>
      </c>
    </row>
    <row r="55" ht="14.25" customFormat="1" customHeight="1" s="197">
      <c r="A55" s="196" t="n"/>
    </row>
    <row r="56" ht="14.25" customFormat="1" customHeight="1" s="197">
      <c r="A56" s="196" t="inlineStr">
        <is>
          <t>Проверил ______________________        А.В. Костянецкая</t>
        </is>
      </c>
    </row>
    <row r="57" ht="14.25" customFormat="1" customHeight="1" s="197">
      <c r="A57" s="19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69" t="inlineStr">
        <is>
          <t>Приложение №6</t>
        </is>
      </c>
    </row>
    <row r="2" ht="21.75" customHeight="1" s="211">
      <c r="A2" s="269" t="n"/>
      <c r="B2" s="269" t="n"/>
      <c r="C2" s="269" t="n"/>
      <c r="D2" s="269" t="n"/>
      <c r="E2" s="269" t="n"/>
      <c r="F2" s="269" t="n"/>
      <c r="G2" s="269" t="n"/>
    </row>
    <row r="3">
      <c r="A3" s="227" t="inlineStr">
        <is>
          <t>Расчет стоимости оборудования</t>
        </is>
      </c>
    </row>
    <row r="4" ht="25.5" customHeight="1" s="211">
      <c r="A4" s="230" t="inlineStr">
        <is>
          <t>Наименование разрабатываемого показателя УНЦ — КЛ 330 кВ с системой термомониторинга сечение жилы 800 мм2, сечение экрана 450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3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11">
      <c r="A9" s="25" t="n"/>
      <c r="B9" s="261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211">
      <c r="A10" s="253" t="n"/>
      <c r="B10" s="243" t="n"/>
      <c r="C10" s="261" t="inlineStr">
        <is>
          <t>ИТОГО ИНЖЕНЕРНОЕ ОБОРУДОВАНИЕ</t>
        </is>
      </c>
      <c r="D10" s="243" t="n"/>
      <c r="E10" s="105" t="n"/>
      <c r="F10" s="263" t="n"/>
      <c r="G10" s="263" t="n">
        <v>0</v>
      </c>
    </row>
    <row r="11">
      <c r="A11" s="253" t="n"/>
      <c r="B11" s="261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 s="211">
      <c r="A12" s="253" t="n"/>
      <c r="B12" s="261" t="n"/>
      <c r="C12" s="261" t="inlineStr">
        <is>
          <t>ИТОГО ТЕХНОЛОГИЧЕСКОЕ ОБОРУДОВАНИЕ</t>
        </is>
      </c>
      <c r="D12" s="261" t="n"/>
      <c r="E12" s="273" t="n"/>
      <c r="F12" s="263" t="n"/>
      <c r="G12" s="32" t="n">
        <v>0</v>
      </c>
    </row>
    <row r="13" ht="19.5" customHeight="1" s="211">
      <c r="A13" s="253" t="n"/>
      <c r="B13" s="261" t="n"/>
      <c r="C13" s="261" t="inlineStr">
        <is>
          <t>Всего по разделу «Оборудование»</t>
        </is>
      </c>
      <c r="D13" s="261" t="n"/>
      <c r="E13" s="273" t="n"/>
      <c r="F13" s="263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1" min="1" max="1"/>
    <col width="22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1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47.25" customHeight="1" s="21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11">
      <c r="A6" s="213" t="inlineStr">
        <is>
          <t>Единица измерения  — 1 км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1" t="n"/>
      <c r="B9" s="331" t="n"/>
      <c r="C9" s="331" t="n"/>
      <c r="D9" s="331" t="n"/>
    </row>
    <row r="10" ht="15.75" customHeight="1" s="211">
      <c r="A10" s="242" t="n">
        <v>1</v>
      </c>
      <c r="B10" s="242" t="n">
        <v>2</v>
      </c>
      <c r="C10" s="242" t="n">
        <v>3</v>
      </c>
      <c r="D10" s="242" t="n">
        <v>4</v>
      </c>
    </row>
    <row r="11" ht="47.25" customHeight="1" s="211">
      <c r="A11" s="242" t="inlineStr">
        <is>
          <t>К4-07-3</t>
        </is>
      </c>
      <c r="B11" s="242" t="inlineStr">
        <is>
          <t xml:space="preserve">УНЦ КЛ 110 - 500 кВ с системой термомониторинга  </t>
        </is>
      </c>
      <c r="C11" s="194">
        <f>D5</f>
        <v/>
      </c>
      <c r="D11" s="219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1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7" t="inlineStr">
        <is>
          <t>Приложение № 10</t>
        </is>
      </c>
    </row>
    <row r="5" ht="18.75" customHeight="1" s="211">
      <c r="B5" s="120" t="n"/>
    </row>
    <row r="6" ht="15.75" customHeight="1" s="21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196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53.7109375" bestFit="1" customWidth="1" style="211" min="6" max="6"/>
  </cols>
  <sheetData>
    <row r="1" s="211"/>
    <row r="2" ht="17.25" customHeight="1" s="21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42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3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44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2025-01-24T12:08:30Z</dcterms:modified>
  <cp:lastModifiedBy>User4</cp:lastModifiedBy>
  <cp:lastPrinted>2023-11-28T09:54:10Z</cp:lastPrinted>
</cp:coreProperties>
</file>