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3" t="inlineStr">
        <is>
          <t>Наименование разрабатываемого показателя УНЦ - КЛ 220 кВ с системой термомониторинга сечение жилы 1000 мм2, сечение экрана 350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4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4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4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4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 кВ с системой термомониторинга сечение жилы 1000 мм2, сечение экрана 350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23">
        <f>'Прил.2 Расч стоим'!F13+'Прил.2 Расч стоим'!G13</f>
        <v/>
      </c>
    </row>
    <row r="19">
      <c r="B19" s="233" t="inlineStr">
        <is>
          <t>6.2</t>
        </is>
      </c>
      <c r="C19" s="314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4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4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4.28515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7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7" t="n"/>
      <c r="L9" s="327" t="n"/>
    </row>
    <row r="10" ht="15.75" customHeight="1" s="325">
      <c r="B10" s="444" t="n"/>
      <c r="C10" s="444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2" t="n"/>
      <c r="H10" s="442" t="n"/>
      <c r="I10" s="442" t="n"/>
      <c r="J10" s="443" t="n"/>
      <c r="K10" s="327" t="n"/>
      <c r="L10" s="327" t="n"/>
    </row>
    <row r="11" ht="68.25" customHeight="1" s="325">
      <c r="B11" s="445" t="n"/>
      <c r="C11" s="445" t="n"/>
      <c r="D11" s="445" t="n"/>
      <c r="E11" s="445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7" t="n"/>
      <c r="L11" s="327" t="n"/>
    </row>
    <row r="12" ht="63" customHeight="1" s="325">
      <c r="B12" s="311" t="n">
        <v>1</v>
      </c>
      <c r="C12" s="340" t="inlineStr">
        <is>
          <t>Кабель медный 220 кВ с системой термомониторинга сечение жилы 1000 мм2, сечение экрана 350 мм2</t>
        </is>
      </c>
      <c r="D12" s="313" t="inlineStr">
        <is>
          <t>02-08-01</t>
        </is>
      </c>
      <c r="E12" s="314" t="inlineStr">
        <is>
          <t>Заходы КЛ 220 кВ</t>
        </is>
      </c>
      <c r="F12" s="315" t="n"/>
      <c r="G12" s="315" t="n">
        <v>58572.3022796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55" t="inlineStr">
        <is>
          <t>Всего по объекту:</t>
        </is>
      </c>
      <c r="C13" s="442" t="n"/>
      <c r="D13" s="442" t="n"/>
      <c r="E13" s="443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2" t="n"/>
      <c r="D14" s="442" t="n"/>
      <c r="E14" s="443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19" workbookViewId="0">
      <selection activeCell="A1" sqref="A1:XFD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1">
      <c r="A1" s="351" t="inlineStr">
        <is>
          <t xml:space="preserve">Приложение № 3 </t>
        </is>
      </c>
    </row>
    <row r="2">
      <c r="A2" s="352" t="inlineStr">
        <is>
          <t>Объектная ресурсная ведомость</t>
        </is>
      </c>
    </row>
    <row r="3" ht="18.75" customHeight="1" s="325">
      <c r="A3" s="265" t="n"/>
      <c r="B3" s="265" t="n"/>
      <c r="C3" s="358" t="n"/>
    </row>
    <row r="4">
      <c r="A4" s="353" t="n"/>
    </row>
    <row r="5">
      <c r="A5" s="357" t="inlineStr">
        <is>
          <t>Наименование разрабатываемого показателя УНЦ -  КЛ 220 кВ с системой термомониторинга сечение жилы 1000 мм2, сечение экрана 350 мм2</t>
        </is>
      </c>
    </row>
    <row r="6">
      <c r="A6" s="357" t="n"/>
      <c r="B6" s="357" t="n"/>
      <c r="C6" s="357" t="n"/>
      <c r="D6" s="357" t="n"/>
      <c r="E6" s="357" t="n"/>
      <c r="F6" s="357" t="n"/>
      <c r="G6" s="357" t="n"/>
      <c r="H6" s="357" t="n"/>
    </row>
    <row r="7" ht="38.25" customHeight="1" s="325">
      <c r="A7" s="356" t="inlineStr">
        <is>
          <t>п/п</t>
        </is>
      </c>
      <c r="B7" s="356" t="inlineStr">
        <is>
          <t>№ЛСР</t>
        </is>
      </c>
      <c r="C7" s="356" t="inlineStr">
        <is>
          <t>Код ресурса</t>
        </is>
      </c>
      <c r="D7" s="356" t="inlineStr">
        <is>
          <t>Наименование ресурса</t>
        </is>
      </c>
      <c r="E7" s="356" t="inlineStr">
        <is>
          <t>Ед. изм.</t>
        </is>
      </c>
      <c r="F7" s="356" t="inlineStr">
        <is>
          <t>Кол-во единиц по данным объекта-представителя</t>
        </is>
      </c>
      <c r="G7" s="356" t="inlineStr">
        <is>
          <t>Сметная стоимость в ценах на 01.01.2000 (руб.)</t>
        </is>
      </c>
      <c r="H7" s="443" t="n"/>
    </row>
    <row r="8" ht="40.5" customHeight="1" s="325">
      <c r="A8" s="445" t="n"/>
      <c r="B8" s="445" t="n"/>
      <c r="C8" s="445" t="n"/>
      <c r="D8" s="445" t="n"/>
      <c r="E8" s="445" t="n"/>
      <c r="F8" s="445" t="n"/>
      <c r="G8" s="356" t="inlineStr">
        <is>
          <t>на ед.изм.</t>
        </is>
      </c>
      <c r="H8" s="356" t="inlineStr">
        <is>
          <t>общая</t>
        </is>
      </c>
    </row>
    <row r="9">
      <c r="A9" s="340" t="n">
        <v>1</v>
      </c>
      <c r="B9" s="340" t="n"/>
      <c r="C9" s="340" t="n">
        <v>2</v>
      </c>
      <c r="D9" s="340" t="inlineStr">
        <is>
          <t>З</t>
        </is>
      </c>
      <c r="E9" s="340" t="n">
        <v>4</v>
      </c>
      <c r="F9" s="340" t="n">
        <v>5</v>
      </c>
      <c r="G9" s="340" t="n">
        <v>6</v>
      </c>
      <c r="H9" s="340" t="n">
        <v>7</v>
      </c>
    </row>
    <row r="10" customFormat="1" s="298">
      <c r="A10" s="360" t="inlineStr">
        <is>
          <t>Затраты труда рабочих</t>
        </is>
      </c>
      <c r="B10" s="442" t="n"/>
      <c r="C10" s="442" t="n"/>
      <c r="D10" s="442" t="n"/>
      <c r="E10" s="443" t="n"/>
      <c r="F10" s="446">
        <f>SUM(F11:F11)</f>
        <v/>
      </c>
      <c r="G10" s="262" t="n"/>
      <c r="H10" s="447">
        <f>SUM(H11:H11)</f>
        <v/>
      </c>
    </row>
    <row r="11">
      <c r="A11" s="388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8" t="inlineStr">
        <is>
          <t>чел.-ч</t>
        </is>
      </c>
      <c r="F11" s="370" t="n">
        <v>1028.5</v>
      </c>
      <c r="G11" s="448" t="n">
        <v>9.619999999999999</v>
      </c>
      <c r="H11" s="284">
        <f>ROUND(F11*G11,2)</f>
        <v/>
      </c>
      <c r="M11" s="449" t="n"/>
    </row>
    <row r="12">
      <c r="A12" s="359" t="inlineStr">
        <is>
          <t>Затраты труда машинистов</t>
        </is>
      </c>
      <c r="B12" s="442" t="n"/>
      <c r="C12" s="442" t="n"/>
      <c r="D12" s="442" t="n"/>
      <c r="E12" s="443" t="n"/>
      <c r="F12" s="360" t="n"/>
      <c r="G12" s="239" t="n"/>
      <c r="H12" s="447">
        <f>H13</f>
        <v/>
      </c>
    </row>
    <row r="13">
      <c r="A13" s="388" t="n">
        <v>2</v>
      </c>
      <c r="B13" s="361" t="n"/>
      <c r="C13" s="272" t="n">
        <v>2</v>
      </c>
      <c r="D13" s="273" t="inlineStr">
        <is>
          <t>Затраты труда машинистов</t>
        </is>
      </c>
      <c r="E13" s="388" t="inlineStr">
        <is>
          <t>чел.-ч</t>
        </is>
      </c>
      <c r="F13" s="388" t="n">
        <v>75.5</v>
      </c>
      <c r="G13" s="258" t="n"/>
      <c r="H13" s="450" t="n">
        <v>887.7</v>
      </c>
    </row>
    <row r="14" customFormat="1" s="298">
      <c r="A14" s="360" t="inlineStr">
        <is>
          <t>Машины и механизмы</t>
        </is>
      </c>
      <c r="B14" s="442" t="n"/>
      <c r="C14" s="442" t="n"/>
      <c r="D14" s="442" t="n"/>
      <c r="E14" s="443" t="n"/>
      <c r="F14" s="360" t="n"/>
      <c r="G14" s="239" t="n"/>
      <c r="H14" s="447">
        <f>SUM(H15:H24)</f>
        <v/>
      </c>
    </row>
    <row r="15">
      <c r="A15" s="388" t="n">
        <v>3</v>
      </c>
      <c r="B15" s="361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8" t="inlineStr">
        <is>
          <t>маш.час</t>
        </is>
      </c>
      <c r="F15" s="388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8" t="n">
        <v>4</v>
      </c>
      <c r="B16" s="361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8" t="inlineStr">
        <is>
          <t>маш.час</t>
        </is>
      </c>
      <c r="F16" s="388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8" t="n">
        <v>5</v>
      </c>
      <c r="B17" s="361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8" t="inlineStr">
        <is>
          <t>маш.час</t>
        </is>
      </c>
      <c r="F17" s="388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5">
      <c r="A18" s="388" t="n">
        <v>6</v>
      </c>
      <c r="B18" s="361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8" t="inlineStr">
        <is>
          <t>маш.час</t>
        </is>
      </c>
      <c r="F18" s="388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5">
      <c r="A19" s="388" t="n">
        <v>7</v>
      </c>
      <c r="B19" s="361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8" t="inlineStr">
        <is>
          <t>маш.час</t>
        </is>
      </c>
      <c r="F19" s="388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8" t="n">
        <v>8</v>
      </c>
      <c r="B20" s="361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8" t="inlineStr">
        <is>
          <t>маш.час</t>
        </is>
      </c>
      <c r="F20" s="388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8" t="n">
        <v>9</v>
      </c>
      <c r="B21" s="361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8" t="inlineStr">
        <is>
          <t>маш.час</t>
        </is>
      </c>
      <c r="F21" s="388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8" t="n">
        <v>10</v>
      </c>
      <c r="B22" s="361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8" t="inlineStr">
        <is>
          <t>маш.час</t>
        </is>
      </c>
      <c r="F22" s="388" t="n">
        <v>8</v>
      </c>
      <c r="G22" s="275" t="n">
        <v>13.5</v>
      </c>
      <c r="H22" s="284">
        <f>ROUND(F22*G22,2)</f>
        <v/>
      </c>
      <c r="J22" s="289" t="n"/>
    </row>
    <row r="23">
      <c r="A23" s="388" t="n">
        <v>11</v>
      </c>
      <c r="B23" s="361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8" t="inlineStr">
        <is>
          <t>маш.час</t>
        </is>
      </c>
      <c r="F23" s="388" t="n">
        <v>8</v>
      </c>
      <c r="G23" s="275" t="n">
        <v>3.31</v>
      </c>
      <c r="H23" s="284">
        <f>ROUND(F23*G23,2)</f>
        <v/>
      </c>
      <c r="J23" s="289" t="n"/>
    </row>
    <row r="24">
      <c r="A24" s="388" t="n">
        <v>12</v>
      </c>
      <c r="B24" s="361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8" t="inlineStr">
        <is>
          <t>маш.час</t>
        </is>
      </c>
      <c r="F24" s="388" t="n">
        <v>40.8</v>
      </c>
      <c r="G24" s="275" t="n">
        <v>0.48</v>
      </c>
      <c r="H24" s="284">
        <f>ROUND(F24*G24,2)</f>
        <v/>
      </c>
      <c r="J24" s="289" t="n"/>
    </row>
    <row r="25">
      <c r="A25" s="360" t="inlineStr">
        <is>
          <t>Материалы</t>
        </is>
      </c>
      <c r="B25" s="442" t="n"/>
      <c r="C25" s="442" t="n"/>
      <c r="D25" s="442" t="n"/>
      <c r="E25" s="443" t="n"/>
      <c r="F25" s="360" t="n"/>
      <c r="G25" s="239" t="n"/>
      <c r="H25" s="447">
        <f>SUM(H26:H27)</f>
        <v/>
      </c>
    </row>
    <row r="26" ht="25.5" customHeight="1" s="325">
      <c r="A26" s="282" t="n">
        <v>13</v>
      </c>
      <c r="B26" s="282" t="n"/>
      <c r="C26" s="388" t="inlineStr">
        <is>
          <t>Прайс из СД ОП</t>
        </is>
      </c>
      <c r="D26" s="279" t="inlineStr">
        <is>
          <t>Кабель медный 220 кВ с системой термомониторинга сечение жилы 1000 мм2, сечение экрана 350 мм2</t>
        </is>
      </c>
      <c r="E26" s="388" t="inlineStr">
        <is>
          <t>км</t>
        </is>
      </c>
      <c r="F26" s="388" t="n">
        <v>3.3</v>
      </c>
      <c r="G26" s="279" t="n">
        <v>3189596.17</v>
      </c>
      <c r="H26" s="284">
        <f>ROUND(F26*G26,2)</f>
        <v/>
      </c>
    </row>
    <row r="27">
      <c r="A27" s="282" t="n">
        <v>14</v>
      </c>
      <c r="B27" s="361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8" t="inlineStr">
        <is>
          <t>кг</t>
        </is>
      </c>
      <c r="F27" s="388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7" t="inlineStr">
        <is>
          <t>Составил ______________________     А.Р. Маркова</t>
        </is>
      </c>
    </row>
    <row r="31">
      <c r="B31" s="320" t="inlineStr">
        <is>
          <t xml:space="preserve">                         (подпись, инициалы, фамилия)</t>
        </is>
      </c>
    </row>
    <row r="33">
      <c r="B33" s="327" t="inlineStr">
        <is>
          <t>Проверил ______________________        А.В. Костянецкая</t>
        </is>
      </c>
    </row>
    <row r="34">
      <c r="B34" s="320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3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1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0" t="inlineStr">
        <is>
          <t>Наименование разрабатываемого показателя УНЦ — КЛ 220 кВ с системой термомониторинга сечение жилы 1000 мм2, сечение экрана 350 мм2</t>
        </is>
      </c>
    </row>
    <row r="8">
      <c r="B8" s="363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3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8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1" t="inlineStr">
        <is>
          <t>Расчет стоимости СМР и оборудования</t>
        </is>
      </c>
    </row>
    <row r="5" ht="12.75" customFormat="1" customHeight="1" s="304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220 кВ с системой термомониторинга сечение жилы 1000 мм2, сечение экрана 350 мм2</t>
        </is>
      </c>
    </row>
    <row r="7" ht="12.75" customFormat="1" customHeight="1" s="304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4">
      <c r="A8" s="344" t="n"/>
    </row>
    <row r="9" ht="13.15" customFormat="1" customHeight="1" s="304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3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3" t="n"/>
      <c r="K10" s="305" t="n"/>
      <c r="L10" s="305" t="n"/>
      <c r="M10" s="305" t="n"/>
      <c r="N10" s="305" t="n"/>
    </row>
    <row r="11" ht="28.5" customHeight="1" s="325">
      <c r="A11" s="445" t="n"/>
      <c r="B11" s="445" t="n"/>
      <c r="C11" s="445" t="n"/>
      <c r="D11" s="445" t="n"/>
      <c r="E11" s="445" t="n"/>
      <c r="F11" s="370" t="inlineStr">
        <is>
          <t>на ед. изм.</t>
        </is>
      </c>
      <c r="G11" s="370" t="inlineStr">
        <is>
          <t>общая</t>
        </is>
      </c>
      <c r="H11" s="445" t="n"/>
      <c r="I11" s="370" t="inlineStr">
        <is>
          <t>на ед. изм.</t>
        </is>
      </c>
      <c r="J11" s="370" t="inlineStr">
        <is>
          <t>общая</t>
        </is>
      </c>
      <c r="K11" s="305" t="n"/>
      <c r="L11" s="305" t="n"/>
      <c r="M11" s="305" t="n"/>
      <c r="N11" s="305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70" t="n"/>
      <c r="B13" s="359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200" t="n"/>
      <c r="J13" s="200" t="n"/>
    </row>
    <row r="14" ht="25.5" customHeight="1" s="325">
      <c r="A14" s="370" t="n">
        <v>1</v>
      </c>
      <c r="B14" s="269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5">
      <c r="A16" s="370" t="n"/>
      <c r="B16" s="369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200" t="n"/>
      <c r="J16" s="200" t="n"/>
    </row>
    <row r="17" ht="14.25" customFormat="1" customHeight="1" s="305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75.5</v>
      </c>
      <c r="F17" s="207">
        <f>G17/E17</f>
        <v/>
      </c>
      <c r="G17" s="207">
        <f>'Прил. 3'!H12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0" t="n"/>
      <c r="B18" s="359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14.25" customFormat="1" customHeight="1" s="305">
      <c r="A19" s="370" t="n"/>
      <c r="B19" s="369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200" t="n"/>
      <c r="J19" s="200" t="n"/>
    </row>
    <row r="20" ht="25.5" customFormat="1" customHeight="1" s="305">
      <c r="A20" s="370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8" t="inlineStr">
        <is>
          <t>маш.час</t>
        </is>
      </c>
      <c r="E20" s="452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70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8" t="inlineStr">
        <is>
          <t>маш.час</t>
        </is>
      </c>
      <c r="E21" s="452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07" t="n"/>
      <c r="G22" s="207">
        <f>SUM(G20:G21)</f>
        <v/>
      </c>
      <c r="H22" s="373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70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8" t="inlineStr">
        <is>
          <t>маш.час</t>
        </is>
      </c>
      <c r="E23" s="452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70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8" t="inlineStr">
        <is>
          <t>маш.час</t>
        </is>
      </c>
      <c r="E24" s="452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70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8" t="inlineStr">
        <is>
          <t>маш.час</t>
        </is>
      </c>
      <c r="E25" s="452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70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8" t="inlineStr">
        <is>
          <t>маш.час</t>
        </is>
      </c>
      <c r="E26" s="452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70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8" t="inlineStr">
        <is>
          <t>маш.час</t>
        </is>
      </c>
      <c r="E27" s="452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70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8" t="inlineStr">
        <is>
          <t>маш.час</t>
        </is>
      </c>
      <c r="E28" s="452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70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8" t="inlineStr">
        <is>
          <t>маш.час</t>
        </is>
      </c>
      <c r="E29" s="452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70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8" t="inlineStr">
        <is>
          <t>маш.час</t>
        </is>
      </c>
      <c r="E30" s="452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70" t="n"/>
      <c r="B31" s="370" t="n"/>
      <c r="C31" s="369" t="inlineStr">
        <is>
          <t>Итого прочие машины и механизмы</t>
        </is>
      </c>
      <c r="D31" s="370" t="n"/>
      <c r="E31" s="371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70" t="n"/>
      <c r="B32" s="370" t="n"/>
      <c r="C32" s="359" t="inlineStr">
        <is>
          <t>Итого по разделу «Машины и механизмы»</t>
        </is>
      </c>
      <c r="D32" s="370" t="n"/>
      <c r="E32" s="371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70" t="n"/>
      <c r="B33" s="359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</row>
    <row r="34">
      <c r="A34" s="370" t="n"/>
      <c r="B34" s="369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200" t="n"/>
      <c r="J34" s="200" t="n"/>
      <c r="K34" s="305" t="n"/>
      <c r="L34" s="305" t="n"/>
    </row>
    <row r="35">
      <c r="A35" s="370" t="n"/>
      <c r="B35" s="370" t="n"/>
      <c r="C35" s="369" t="inlineStr">
        <is>
          <t>Итого основное оборудование</t>
        </is>
      </c>
      <c r="D35" s="370" t="n"/>
      <c r="E35" s="453" t="n"/>
      <c r="F35" s="372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0" t="n"/>
      <c r="B36" s="370" t="n"/>
      <c r="C36" s="369" t="inlineStr">
        <is>
          <t>Итого прочее оборудование</t>
        </is>
      </c>
      <c r="D36" s="370" t="n"/>
      <c r="E36" s="451" t="n"/>
      <c r="F36" s="372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70" t="n"/>
      <c r="B37" s="370" t="n"/>
      <c r="C37" s="359" t="inlineStr">
        <is>
          <t>Итого по разделу «Оборудование»</t>
        </is>
      </c>
      <c r="D37" s="370" t="n"/>
      <c r="E37" s="371" t="n"/>
      <c r="F37" s="372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5">
      <c r="A38" s="370" t="n"/>
      <c r="B38" s="370" t="n"/>
      <c r="C38" s="369" t="inlineStr">
        <is>
          <t>в том числе технологическое оборудование</t>
        </is>
      </c>
      <c r="D38" s="370" t="n"/>
      <c r="E38" s="453" t="n"/>
      <c r="F38" s="372" t="n"/>
      <c r="G38" s="207">
        <f>'Прил.6 Расчет ОБ'!G12</f>
        <v/>
      </c>
      <c r="H38" s="373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70" t="n"/>
      <c r="B39" s="359" t="inlineStr">
        <is>
          <t>Материалы</t>
        </is>
      </c>
      <c r="C39" s="442" t="n"/>
      <c r="D39" s="442" t="n"/>
      <c r="E39" s="442" t="n"/>
      <c r="F39" s="442" t="n"/>
      <c r="G39" s="442" t="n"/>
      <c r="H39" s="443" t="n"/>
      <c r="I39" s="200" t="n"/>
      <c r="J39" s="200" t="n"/>
    </row>
    <row r="40" ht="14.25" customFormat="1" customHeight="1" s="305">
      <c r="A40" s="365" t="n"/>
      <c r="B40" s="364" t="inlineStr">
        <is>
          <t>Основные материалы</t>
        </is>
      </c>
      <c r="C40" s="454" t="n"/>
      <c r="D40" s="454" t="n"/>
      <c r="E40" s="454" t="n"/>
      <c r="F40" s="454" t="n"/>
      <c r="G40" s="454" t="n"/>
      <c r="H40" s="455" t="n"/>
      <c r="I40" s="215" t="n"/>
      <c r="J40" s="215" t="n"/>
    </row>
    <row r="41" ht="38.25" customFormat="1" customHeight="1" s="305">
      <c r="A41" s="370" t="n">
        <v>13</v>
      </c>
      <c r="B41" s="370" t="inlineStr">
        <is>
          <t>БЦ.85.375</t>
        </is>
      </c>
      <c r="C41" s="273" t="inlineStr">
        <is>
          <t>Кабель медный 220 кВ с системой термомониторинга сечение жилы 1000 мм2, сечение экрана 350 мм2</t>
        </is>
      </c>
      <c r="D41" s="370" t="inlineStr">
        <is>
          <t>км</t>
        </is>
      </c>
      <c r="E41" s="453">
        <f>1*3.3</f>
        <v/>
      </c>
      <c r="F41" s="372">
        <f>ROUND(I41/'Прил. 10'!$D$13,2)</f>
        <v/>
      </c>
      <c r="G41" s="207">
        <f>ROUND(E41*F41,2)</f>
        <v/>
      </c>
      <c r="H41" s="209">
        <f>G41/$G$45</f>
        <v/>
      </c>
      <c r="I41" s="207" t="n">
        <v>16914045.25</v>
      </c>
      <c r="J41" s="207">
        <f>ROUND(I41*E41,2)</f>
        <v/>
      </c>
    </row>
    <row r="42" ht="14.25" customFormat="1" customHeight="1" s="305">
      <c r="A42" s="381" t="n"/>
      <c r="B42" s="217" t="n"/>
      <c r="C42" s="218" t="inlineStr">
        <is>
          <t>Итого основные материалы</t>
        </is>
      </c>
      <c r="D42" s="381" t="n"/>
      <c r="E42" s="456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70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8" t="inlineStr">
        <is>
          <t>кг</t>
        </is>
      </c>
      <c r="E43" s="452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70" t="n"/>
      <c r="B44" s="370" t="n"/>
      <c r="C44" s="369" t="inlineStr">
        <is>
          <t>Итого прочие материалы</t>
        </is>
      </c>
      <c r="D44" s="370" t="n"/>
      <c r="E44" s="453" t="n"/>
      <c r="F44" s="372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70" t="n"/>
      <c r="B45" s="370" t="n"/>
      <c r="C45" s="359" t="inlineStr">
        <is>
          <t>Итого по разделу «Материалы»</t>
        </is>
      </c>
      <c r="D45" s="370" t="n"/>
      <c r="E45" s="371" t="n"/>
      <c r="F45" s="372" t="n"/>
      <c r="G45" s="207">
        <f>G42+G44</f>
        <v/>
      </c>
      <c r="H45" s="373">
        <f>G45/$G$45</f>
        <v/>
      </c>
      <c r="I45" s="207" t="n"/>
      <c r="J45" s="207">
        <f>J42+J44</f>
        <v/>
      </c>
    </row>
    <row r="46" ht="14.25" customFormat="1" customHeight="1" s="305">
      <c r="A46" s="370" t="n"/>
      <c r="B46" s="370" t="n"/>
      <c r="C46" s="369" t="inlineStr">
        <is>
          <t>ИТОГО ПО РМ</t>
        </is>
      </c>
      <c r="D46" s="370" t="n"/>
      <c r="E46" s="371" t="n"/>
      <c r="F46" s="372" t="n"/>
      <c r="G46" s="207">
        <f>G15+G32+G45</f>
        <v/>
      </c>
      <c r="H46" s="373" t="n"/>
      <c r="I46" s="207" t="n"/>
      <c r="J46" s="207">
        <f>J15+J32+J45</f>
        <v/>
      </c>
    </row>
    <row r="47" ht="14.25" customFormat="1" customHeight="1" s="305">
      <c r="A47" s="370" t="n"/>
      <c r="B47" s="370" t="n"/>
      <c r="C47" s="369" t="inlineStr">
        <is>
          <t>Накладные расходы</t>
        </is>
      </c>
      <c r="D47" s="203">
        <f>ROUND(G47/(G$17+$G$15),2)</f>
        <v/>
      </c>
      <c r="E47" s="371" t="n"/>
      <c r="F47" s="372" t="n"/>
      <c r="G47" s="207" t="n">
        <v>10458.44</v>
      </c>
      <c r="H47" s="373" t="n"/>
      <c r="I47" s="207" t="n"/>
      <c r="J47" s="207">
        <f>ROUND(D47*(J15+J17),2)</f>
        <v/>
      </c>
    </row>
    <row r="48" ht="14.25" customFormat="1" customHeight="1" s="305">
      <c r="A48" s="370" t="n"/>
      <c r="B48" s="370" t="n"/>
      <c r="C48" s="369" t="inlineStr">
        <is>
          <t>Сметная прибыль</t>
        </is>
      </c>
      <c r="D48" s="203">
        <f>ROUND(G48/(G$15+G$17),2)</f>
        <v/>
      </c>
      <c r="E48" s="371" t="n"/>
      <c r="F48" s="372" t="n"/>
      <c r="G48" s="207" t="n">
        <v>5498.77</v>
      </c>
      <c r="H48" s="373" t="n"/>
      <c r="I48" s="207" t="n"/>
      <c r="J48" s="207">
        <f>ROUND(D48*(J15+J17),2)</f>
        <v/>
      </c>
    </row>
    <row r="49" ht="14.25" customFormat="1" customHeight="1" s="305">
      <c r="A49" s="370" t="n"/>
      <c r="B49" s="370" t="n"/>
      <c r="C49" s="369" t="inlineStr">
        <is>
          <t>Итого СМР (с НР и СП)</t>
        </is>
      </c>
      <c r="D49" s="370" t="n"/>
      <c r="E49" s="371" t="n"/>
      <c r="F49" s="372" t="n"/>
      <c r="G49" s="207">
        <f>G15+G32+G45+G47+G48</f>
        <v/>
      </c>
      <c r="H49" s="373" t="n"/>
      <c r="I49" s="207" t="n"/>
      <c r="J49" s="207">
        <f>J15+J32+J45+J47+J48</f>
        <v/>
      </c>
    </row>
    <row r="50" ht="14.25" customFormat="1" customHeight="1" s="305">
      <c r="A50" s="370" t="n"/>
      <c r="B50" s="370" t="n"/>
      <c r="C50" s="369" t="inlineStr">
        <is>
          <t>ВСЕГО СМР + ОБОРУДОВАНИЕ</t>
        </is>
      </c>
      <c r="D50" s="370" t="n"/>
      <c r="E50" s="371" t="n"/>
      <c r="F50" s="372" t="n"/>
      <c r="G50" s="207">
        <f>G49+G37</f>
        <v/>
      </c>
      <c r="H50" s="373" t="n"/>
      <c r="I50" s="207" t="n"/>
      <c r="J50" s="207">
        <f>J49+J37</f>
        <v/>
      </c>
    </row>
    <row r="51" ht="34.5" customFormat="1" customHeight="1" s="305">
      <c r="A51" s="370" t="n"/>
      <c r="B51" s="370" t="n"/>
      <c r="C51" s="369" t="inlineStr">
        <is>
          <t>ИТОГО ПОКАЗАТЕЛЬ НА ЕД. ИЗМ.</t>
        </is>
      </c>
      <c r="D51" s="370" t="inlineStr">
        <is>
          <t>1 км</t>
        </is>
      </c>
      <c r="E51" s="453" t="n">
        <v>1</v>
      </c>
      <c r="F51" s="372" t="n"/>
      <c r="G51" s="207">
        <f>G50/E51</f>
        <v/>
      </c>
      <c r="H51" s="373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КЛ 220 кВ с системой термомониторинга сечение жилы 1000 мм2, сечение экрана 350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47.2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К4-10-2</t>
        </is>
      </c>
      <c r="B11" s="356" t="inlineStr">
        <is>
          <t xml:space="preserve">УНЦ КЛ 110 - 500 кВ с системой термомониторинга 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7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8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9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2025-01-24T12:08:40Z</dcterms:modified>
  <cp:lastModifiedBy>User4</cp:lastModifiedBy>
  <cp:lastPrinted>2023-11-28T11:00:53Z</cp:lastPrinted>
</cp:coreProperties>
</file>