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1" t="inlineStr">
        <is>
          <t>Наименование разрабатываемого показателя УНЦ - Муфта соединительная 220 кВ сечение жилы до 1000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63" customHeight="1" s="323">
      <c r="B12" s="354" t="n">
        <v>1</v>
      </c>
      <c r="C12" s="312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12" t="inlineStr">
        <is>
          <t>Наименование субъекта Российской Федерации</t>
        </is>
      </c>
      <c r="D13" s="354" t="inlineStr">
        <is>
          <t>г. Санкт-Петербург</t>
        </is>
      </c>
    </row>
    <row r="14">
      <c r="B14" s="354" t="n">
        <v>3</v>
      </c>
      <c r="C14" s="312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2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220 кВ сечение жилы до 1000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стоим'!G13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2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49" t="inlineStr">
        <is>
          <t>Приложение № 2</t>
        </is>
      </c>
      <c r="K3" s="31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9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</row>
    <row r="11" ht="31.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3">
      <c r="B12" s="311" t="n">
        <v>1</v>
      </c>
      <c r="C12" s="312" t="inlineStr">
        <is>
          <t>Муфта соединительная 220 кВ сечение жилы до 1000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5274.7405896</v>
      </c>
      <c r="H12" s="314" t="n"/>
      <c r="I12" s="314" t="n"/>
      <c r="J12" s="315">
        <f>SUM(F12:I12)</f>
        <v/>
      </c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53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3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3">
      <c r="C20" s="305" t="n"/>
      <c r="D20" s="306" t="n"/>
      <c r="E20" s="306" t="n"/>
    </row>
    <row r="21" ht="15" customHeight="1" s="323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3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1" zoomScale="85" workbookViewId="0">
      <selection activeCell="E37" sqref="E37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270" t="n"/>
      <c r="B4" s="270" t="n"/>
      <c r="C4" s="356" t="n"/>
    </row>
    <row r="5">
      <c r="A5" s="351" t="n"/>
    </row>
    <row r="6">
      <c r="A6" s="355" t="inlineStr">
        <is>
          <t>Наименование разрабатываемого показателя УНЦ -  Муфта соединительная 220 кВ сечение жилы до 1000 мм2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23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2" t="n"/>
    </row>
    <row r="9" ht="40.5" customHeight="1" s="323">
      <c r="A9" s="444" t="n"/>
      <c r="B9" s="444" t="n"/>
      <c r="C9" s="444" t="n"/>
      <c r="D9" s="444" t="n"/>
      <c r="E9" s="444" t="n"/>
      <c r="F9" s="444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99">
      <c r="A11" s="358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SUM(F12:F12)</f>
        <v/>
      </c>
      <c r="G11" s="266" t="n"/>
      <c r="H11" s="445">
        <f>SUM(H12:H12)</f>
        <v/>
      </c>
    </row>
    <row r="12">
      <c r="A12" s="386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8" t="n">
        <v>940.8</v>
      </c>
      <c r="G12" s="446" t="n">
        <v>9.619999999999999</v>
      </c>
      <c r="H12" s="260">
        <f>ROUND(F12*G12,2)</f>
        <v/>
      </c>
      <c r="M12" s="447" t="n"/>
    </row>
    <row r="13">
      <c r="A13" s="357" t="inlineStr">
        <is>
          <t>Затраты труда машинистов</t>
        </is>
      </c>
      <c r="B13" s="441" t="n"/>
      <c r="C13" s="441" t="n"/>
      <c r="D13" s="441" t="n"/>
      <c r="E13" s="442" t="n"/>
      <c r="F13" s="358" t="n"/>
      <c r="G13" s="239" t="n"/>
      <c r="H13" s="445">
        <f>H14</f>
        <v/>
      </c>
    </row>
    <row r="14">
      <c r="A14" s="386" t="n">
        <v>2</v>
      </c>
      <c r="B14" s="359" t="n"/>
      <c r="C14" s="276" t="n">
        <v>2</v>
      </c>
      <c r="D14" s="262" t="inlineStr">
        <is>
          <t>Затраты труда машинистов</t>
        </is>
      </c>
      <c r="E14" s="386" t="inlineStr">
        <is>
          <t>чел.-ч</t>
        </is>
      </c>
      <c r="F14" s="386" t="n">
        <v>5.64</v>
      </c>
      <c r="G14" s="260" t="n"/>
      <c r="H14" s="279">
        <f>38.07+32.71</f>
        <v/>
      </c>
    </row>
    <row r="15" customFormat="1" s="299">
      <c r="A15" s="358" t="inlineStr">
        <is>
          <t>Машины и механизмы</t>
        </is>
      </c>
      <c r="B15" s="441" t="n"/>
      <c r="C15" s="441" t="n"/>
      <c r="D15" s="441" t="n"/>
      <c r="E15" s="442" t="n"/>
      <c r="F15" s="358" t="n"/>
      <c r="G15" s="239" t="n"/>
      <c r="H15" s="445">
        <f>SUM(H16:H20)</f>
        <v/>
      </c>
    </row>
    <row r="16" ht="25.5" customHeight="1" s="323">
      <c r="A16" s="386" t="n">
        <v>3</v>
      </c>
      <c r="B16" s="359" t="n"/>
      <c r="C16" s="274" t="inlineStr">
        <is>
          <t>91.05.05-015</t>
        </is>
      </c>
      <c r="D16" s="367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2.82</v>
      </c>
      <c r="G16" s="370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86" t="n">
        <v>4</v>
      </c>
      <c r="B17" s="359" t="n"/>
      <c r="C17" s="274" t="inlineStr">
        <is>
          <t>91.14.02-001</t>
        </is>
      </c>
      <c r="D17" s="367" t="inlineStr">
        <is>
          <t>Автомобили бортовые, грузоподъемность до 5 т</t>
        </is>
      </c>
      <c r="E17" s="368" t="inlineStr">
        <is>
          <t>маш.час</t>
        </is>
      </c>
      <c r="F17" s="368" t="n">
        <v>2.82</v>
      </c>
      <c r="G17" s="370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86" t="n">
        <v>5</v>
      </c>
      <c r="B18" s="359" t="n"/>
      <c r="C18" s="274" t="inlineStr">
        <is>
          <t>91.19.12-021</t>
        </is>
      </c>
      <c r="D18" s="367" t="inlineStr">
        <is>
          <t>Насосы вакуумные 3,6 м3/мин</t>
        </is>
      </c>
      <c r="E18" s="368" t="inlineStr">
        <is>
          <t>маш.час</t>
        </is>
      </c>
      <c r="F18" s="368" t="n">
        <v>24.96</v>
      </c>
      <c r="G18" s="370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3">
      <c r="A19" s="386" t="n">
        <v>6</v>
      </c>
      <c r="B19" s="359" t="n"/>
      <c r="C19" s="274" t="inlineStr">
        <is>
          <t>91.17.04-233</t>
        </is>
      </c>
      <c r="D19" s="367" t="inlineStr">
        <is>
          <t>Установки для сварки ручной дуговой (постоянного тока)</t>
        </is>
      </c>
      <c r="E19" s="368" t="inlineStr">
        <is>
          <t>маш.час</t>
        </is>
      </c>
      <c r="F19" s="368" t="n">
        <v>16.41</v>
      </c>
      <c r="G19" s="370" t="n">
        <v>8.1</v>
      </c>
      <c r="H19" s="260">
        <f>ROUND(F19*G19,2)</f>
        <v/>
      </c>
      <c r="I19" s="291" t="n"/>
      <c r="J19" s="291" t="n"/>
      <c r="L19" s="291" t="n"/>
    </row>
    <row r="20">
      <c r="A20" s="386" t="n">
        <v>7</v>
      </c>
      <c r="B20" s="359" t="n"/>
      <c r="C20" s="274" t="inlineStr">
        <is>
          <t>91.21.16-012</t>
        </is>
      </c>
      <c r="D20" s="367" t="inlineStr">
        <is>
          <t>Прессы гидравлические с электроприводом</t>
        </is>
      </c>
      <c r="E20" s="368" t="inlineStr">
        <is>
          <t>маш.час</t>
        </is>
      </c>
      <c r="F20" s="368" t="n">
        <v>94.56</v>
      </c>
      <c r="G20" s="370" t="n">
        <v>1.11</v>
      </c>
      <c r="H20" s="260">
        <f>ROUND(F20*G20,2)</f>
        <v/>
      </c>
      <c r="I20" s="291" t="n"/>
      <c r="J20" s="291" t="n"/>
      <c r="L20" s="291" t="n"/>
    </row>
    <row r="21">
      <c r="A21" s="358" t="inlineStr">
        <is>
          <t>Материалы</t>
        </is>
      </c>
      <c r="B21" s="441" t="n"/>
      <c r="C21" s="441" t="n"/>
      <c r="D21" s="441" t="n"/>
      <c r="E21" s="442" t="n"/>
      <c r="F21" s="358" t="n"/>
      <c r="G21" s="239" t="n"/>
      <c r="H21" s="445">
        <f>SUM(H22:H36)</f>
        <v/>
      </c>
    </row>
    <row r="22" ht="25.5" customHeight="1" s="323">
      <c r="A22" s="287" t="n">
        <v>8</v>
      </c>
      <c r="B22" s="285" t="n"/>
      <c r="C22" s="386" t="inlineStr">
        <is>
          <t>Прайс из СД ОП</t>
        </is>
      </c>
      <c r="D22" s="286" t="inlineStr">
        <is>
          <t>Муфта соединительная 220 кВ сечение жилы до 1000 мм2</t>
        </is>
      </c>
      <c r="E22" s="386" t="inlineStr">
        <is>
          <t>шт</t>
        </is>
      </c>
      <c r="F22" s="386" t="n">
        <v>6</v>
      </c>
      <c r="G22" s="286" t="n">
        <v>153646.72</v>
      </c>
      <c r="H22" s="260">
        <f>ROUND(F22*G22,2)</f>
        <v/>
      </c>
    </row>
    <row r="23">
      <c r="A23" s="263" t="n">
        <v>9</v>
      </c>
      <c r="B23" s="359" t="n"/>
      <c r="C23" s="274" t="inlineStr">
        <is>
          <t>01.7.07.12-0022</t>
        </is>
      </c>
      <c r="D23" s="367" t="inlineStr">
        <is>
          <t>Пленка полиэтиленовая, толщина 0,2-0,5 мм</t>
        </is>
      </c>
      <c r="E23" s="368" t="inlineStr">
        <is>
          <t>м2</t>
        </is>
      </c>
      <c r="F23" s="368" t="n">
        <v>153.3</v>
      </c>
      <c r="G23" s="370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59" t="n"/>
      <c r="C24" s="274" t="inlineStr">
        <is>
          <t>01.3.02.01-0002</t>
        </is>
      </c>
      <c r="D24" s="367" t="inlineStr">
        <is>
          <t>Азот газообразный технический</t>
        </is>
      </c>
      <c r="E24" s="368" t="inlineStr">
        <is>
          <t>м3</t>
        </is>
      </c>
      <c r="F24" s="368" t="n">
        <v>207</v>
      </c>
      <c r="G24" s="370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59" t="n"/>
      <c r="C25" s="274" t="inlineStr">
        <is>
          <t>01.7.03.04-0001</t>
        </is>
      </c>
      <c r="D25" s="367" t="inlineStr">
        <is>
          <t>Электроэнергия</t>
        </is>
      </c>
      <c r="E25" s="368" t="inlineStr">
        <is>
          <t>кВт-ч</t>
        </is>
      </c>
      <c r="F25" s="368" t="n">
        <v>2081.67</v>
      </c>
      <c r="G25" s="370" t="n">
        <v>0.4</v>
      </c>
      <c r="H25" s="260" t="n">
        <v>832.67</v>
      </c>
      <c r="I25" s="264" t="n"/>
      <c r="J25" s="291" t="n"/>
      <c r="K25" s="291" t="n"/>
    </row>
    <row r="26" ht="25.5" customHeight="1" s="323">
      <c r="A26" s="287" t="n">
        <v>12</v>
      </c>
      <c r="B26" s="359" t="n"/>
      <c r="C26" s="274" t="inlineStr">
        <is>
          <t>10.3.02.03-0011</t>
        </is>
      </c>
      <c r="D26" s="367" t="inlineStr">
        <is>
          <t>Припои оловянно-свинцовые бессурьмянистые, марка ПОС30</t>
        </is>
      </c>
      <c r="E26" s="368" t="inlineStr">
        <is>
          <t>т</t>
        </is>
      </c>
      <c r="F26" s="368" t="n">
        <v>0.008999999999999999</v>
      </c>
      <c r="G26" s="370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59" t="n"/>
      <c r="C27" s="274" t="inlineStr">
        <is>
          <t>01.7.20.08-0102</t>
        </is>
      </c>
      <c r="D27" s="367" t="inlineStr">
        <is>
          <t>Миткаль суровый</t>
        </is>
      </c>
      <c r="E27" s="368" t="inlineStr">
        <is>
          <t>10 м</t>
        </is>
      </c>
      <c r="F27" s="368" t="n">
        <v>7.5</v>
      </c>
      <c r="G27" s="370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59" t="n"/>
      <c r="C28" s="274" t="inlineStr">
        <is>
          <t>01.7.14.07-0071</t>
        </is>
      </c>
      <c r="D28" s="367" t="inlineStr">
        <is>
          <t>Пластикат листовой</t>
        </is>
      </c>
      <c r="E28" s="368" t="inlineStr">
        <is>
          <t>т</t>
        </is>
      </c>
      <c r="F28" s="368" t="n">
        <v>0.024</v>
      </c>
      <c r="G28" s="370" t="n">
        <v>19350</v>
      </c>
      <c r="H28" s="260" t="n">
        <v>464.4</v>
      </c>
      <c r="I28" s="264" t="n"/>
      <c r="J28" s="291" t="n"/>
      <c r="K28" s="291" t="n"/>
    </row>
    <row r="29" ht="25.5" customHeight="1" s="323">
      <c r="A29" s="263" t="n">
        <v>15</v>
      </c>
      <c r="B29" s="359" t="n"/>
      <c r="C29" s="274" t="inlineStr">
        <is>
          <t>11.1.03.05-0085</t>
        </is>
      </c>
      <c r="D29" s="367" t="inlineStr">
        <is>
          <t>Доска необрезная, хвойных пород, длина 4-6,5 м, все ширины, толщина 44 мм и более, сорт III</t>
        </is>
      </c>
      <c r="E29" s="368" t="inlineStr">
        <is>
          <t>м3</t>
        </is>
      </c>
      <c r="F29" s="368" t="n">
        <v>0.42</v>
      </c>
      <c r="G29" s="370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59" t="n"/>
      <c r="C30" s="274" t="inlineStr">
        <is>
          <t>01.3.01.01-0001</t>
        </is>
      </c>
      <c r="D30" s="367" t="inlineStr">
        <is>
          <t>Бензин авиационный Б-70</t>
        </is>
      </c>
      <c r="E30" s="368" t="inlineStr">
        <is>
          <t>т</t>
        </is>
      </c>
      <c r="F30" s="368" t="n">
        <v>0.06</v>
      </c>
      <c r="G30" s="370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59" t="n"/>
      <c r="C31" s="274" t="inlineStr">
        <is>
          <t>01.7.20.08-0021</t>
        </is>
      </c>
      <c r="D31" s="367" t="inlineStr">
        <is>
          <t>Брезент</t>
        </is>
      </c>
      <c r="E31" s="368" t="inlineStr">
        <is>
          <t>м2</t>
        </is>
      </c>
      <c r="F31" s="368" t="n">
        <v>6</v>
      </c>
      <c r="G31" s="370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59" t="n"/>
      <c r="C32" s="274" t="inlineStr">
        <is>
          <t>01.7.11.07-0034</t>
        </is>
      </c>
      <c r="D32" s="367" t="inlineStr">
        <is>
          <t>Электроды сварочные Э42А, диаметр 4 мм</t>
        </is>
      </c>
      <c r="E32" s="368" t="inlineStr">
        <is>
          <t>кг</t>
        </is>
      </c>
      <c r="F32" s="368" t="n">
        <v>20.7</v>
      </c>
      <c r="G32" s="370" t="n">
        <v>10.57</v>
      </c>
      <c r="H32" s="260" t="n">
        <v>218.8</v>
      </c>
      <c r="I32" s="264" t="n"/>
      <c r="J32" s="291" t="n"/>
      <c r="K32" s="291" t="n"/>
    </row>
    <row r="33" ht="25.5" customHeight="1" s="323">
      <c r="A33" s="263" t="n">
        <v>19</v>
      </c>
      <c r="B33" s="359" t="n"/>
      <c r="C33" s="274" t="inlineStr">
        <is>
          <t>01.1.02.02-0022</t>
        </is>
      </c>
      <c r="D33" s="367" t="inlineStr">
        <is>
          <t>Бумага асбестовая электроизоляционная БЭ, толщина 0,2 мм</t>
        </is>
      </c>
      <c r="E33" s="368" t="inlineStr">
        <is>
          <t>т</t>
        </is>
      </c>
      <c r="F33" s="368" t="n">
        <v>0.006</v>
      </c>
      <c r="G33" s="370" t="n">
        <v>11549</v>
      </c>
      <c r="H33" s="260" t="n">
        <v>69.29000000000001</v>
      </c>
      <c r="I33" s="264" t="n"/>
      <c r="J33" s="291" t="n"/>
      <c r="K33" s="291" t="n"/>
    </row>
    <row r="34" ht="25.5" customHeight="1" s="323">
      <c r="A34" s="287" t="n">
        <v>20</v>
      </c>
      <c r="B34" s="359" t="n"/>
      <c r="C34" s="274" t="inlineStr">
        <is>
          <t>01.7.06.05-0041</t>
        </is>
      </c>
      <c r="D34" s="367" t="inlineStr">
        <is>
          <t>Лента изоляционная прорезиненная односторонняя, ширина 20 мм, толщина 0,25-0,35 мм</t>
        </is>
      </c>
      <c r="E34" s="368" t="inlineStr">
        <is>
          <t>кг</t>
        </is>
      </c>
      <c r="F34" s="368" t="n">
        <v>1.2</v>
      </c>
      <c r="G34" s="370" t="n">
        <v>30.4</v>
      </c>
      <c r="H34" s="260" t="n">
        <v>36.48</v>
      </c>
      <c r="I34" s="264" t="n"/>
      <c r="J34" s="291" t="n"/>
      <c r="K34" s="291" t="n"/>
    </row>
    <row r="35" ht="25.5" customHeight="1" s="323">
      <c r="A35" s="263" t="n">
        <v>21</v>
      </c>
      <c r="B35" s="359" t="n"/>
      <c r="C35" s="274" t="inlineStr">
        <is>
          <t>10.2.02.08-0001</t>
        </is>
      </c>
      <c r="D35" s="367" t="inlineStr">
        <is>
          <t>Проволока медная, круглая, мягкая, электротехническая, диаметр 1,0-3,0 мм и выше</t>
        </is>
      </c>
      <c r="E35" s="368" t="inlineStr">
        <is>
          <t>т</t>
        </is>
      </c>
      <c r="F35" s="368" t="n">
        <v>0.0009</v>
      </c>
      <c r="G35" s="370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59" t="n"/>
      <c r="C36" s="274" t="inlineStr">
        <is>
          <t>01.3.01.07-0009</t>
        </is>
      </c>
      <c r="D36" s="367" t="inlineStr">
        <is>
          <t>Спирт этиловый ректификованный технический, сорт I</t>
        </is>
      </c>
      <c r="E36" s="368" t="inlineStr">
        <is>
          <t>кг</t>
        </is>
      </c>
      <c r="F36" s="368" t="n">
        <v>0.72</v>
      </c>
      <c r="G36" s="370" t="n">
        <v>38.89</v>
      </c>
      <c r="H36" s="260" t="n">
        <v>28</v>
      </c>
      <c r="I36" s="264" t="n"/>
      <c r="J36" s="291" t="n"/>
      <c r="K36" s="291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1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39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48" t="inlineStr">
        <is>
          <t>Наименование разрабатываемого показателя УНЦ — Муфта соединительная 220 кВ сечение жилы до 1000 мм2</t>
        </is>
      </c>
    </row>
    <row r="8">
      <c r="B8" s="361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3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1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26" workbookViewId="0">
      <selection activeCell="D60" sqref="D6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76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39" t="inlineStr">
        <is>
          <t>Расчет стоимости СМР и оборудования</t>
        </is>
      </c>
    </row>
    <row r="5" ht="12.75" customFormat="1" customHeight="1" s="305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>Муфта соединительная 220 кВ сечение жилы до 1000 мм2</t>
        </is>
      </c>
    </row>
    <row r="7" ht="12.75" customFormat="1" customHeight="1" s="305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5">
      <c r="A8" s="342" t="n"/>
    </row>
    <row r="9" ht="13.15" customFormat="1" customHeight="1" s="305"/>
    <row r="10" ht="27" customHeight="1" s="323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2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2" t="n"/>
      <c r="K10" s="306" t="n"/>
      <c r="L10" s="306" t="n"/>
      <c r="M10" s="306" t="n"/>
      <c r="N10" s="306" t="n"/>
    </row>
    <row r="11" ht="28.5" customHeight="1" s="323">
      <c r="A11" s="444" t="n"/>
      <c r="B11" s="444" t="n"/>
      <c r="C11" s="444" t="n"/>
      <c r="D11" s="444" t="n"/>
      <c r="E11" s="444" t="n"/>
      <c r="F11" s="368" t="inlineStr">
        <is>
          <t>на ед. изм.</t>
        </is>
      </c>
      <c r="G11" s="368" t="inlineStr">
        <is>
          <t>общая</t>
        </is>
      </c>
      <c r="H11" s="444" t="n"/>
      <c r="I11" s="368" t="inlineStr">
        <is>
          <t>на ед. изм.</t>
        </is>
      </c>
      <c r="J11" s="368" t="inlineStr">
        <is>
          <t>общая</t>
        </is>
      </c>
      <c r="K11" s="306" t="n"/>
      <c r="L11" s="306" t="n"/>
      <c r="M11" s="306" t="n"/>
      <c r="N11" s="306" t="n"/>
    </row>
    <row r="12" s="323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6" t="n"/>
      <c r="L12" s="306" t="n"/>
      <c r="M12" s="306" t="n"/>
      <c r="N12" s="306" t="n"/>
    </row>
    <row r="13">
      <c r="A13" s="368" t="n"/>
      <c r="B13" s="357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8" t="n">
        <v>1</v>
      </c>
      <c r="B14" s="274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71" t="n">
        <v>1</v>
      </c>
      <c r="I15" s="200" t="n"/>
      <c r="J15" s="207">
        <f>SUM(J14:J14)</f>
        <v/>
      </c>
    </row>
    <row r="16" ht="14.25" customFormat="1" customHeight="1" s="306">
      <c r="A16" s="368" t="n"/>
      <c r="B16" s="367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6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9" t="n">
        <v>5.64</v>
      </c>
      <c r="F17" s="207">
        <f>G17/E17</f>
        <v/>
      </c>
      <c r="G17" s="207">
        <f>'Прил. 3'!H13</f>
        <v/>
      </c>
      <c r="H17" s="37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8" t="n"/>
      <c r="B18" s="357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6">
      <c r="A19" s="368" t="n"/>
      <c r="B19" s="367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6">
      <c r="A20" s="368" t="n">
        <v>3</v>
      </c>
      <c r="B20" s="274" t="inlineStr">
        <is>
          <t>91.05.05-015</t>
        </is>
      </c>
      <c r="C20" s="367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50" t="n">
        <v>2.82</v>
      </c>
      <c r="F20" s="37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8" t="n">
        <v>4</v>
      </c>
      <c r="B21" s="274" t="inlineStr">
        <is>
          <t>91.14.02-001</t>
        </is>
      </c>
      <c r="C21" s="367" t="inlineStr">
        <is>
          <t>Автомобили бортовые, грузоподъемность до 5 т</t>
        </is>
      </c>
      <c r="D21" s="368" t="inlineStr">
        <is>
          <t>маш.час</t>
        </is>
      </c>
      <c r="E21" s="450" t="n">
        <v>2.82</v>
      </c>
      <c r="F21" s="370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8" t="n">
        <v>5</v>
      </c>
      <c r="B22" s="274" t="inlineStr">
        <is>
          <t>91.19.12-021</t>
        </is>
      </c>
      <c r="C22" s="367" t="inlineStr">
        <is>
          <t>Насосы вакуумные 3,6 м3/мин</t>
        </is>
      </c>
      <c r="D22" s="368" t="inlineStr">
        <is>
          <t>маш.час</t>
        </is>
      </c>
      <c r="E22" s="450" t="n">
        <v>24.96</v>
      </c>
      <c r="F22" s="370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8" t="n">
        <v>6</v>
      </c>
      <c r="B23" s="274" t="inlineStr">
        <is>
          <t>91.17.04-233</t>
        </is>
      </c>
      <c r="C23" s="367" t="inlineStr">
        <is>
          <t>Установки для сварки ручной дуговой (постоянного тока)</t>
        </is>
      </c>
      <c r="D23" s="368" t="inlineStr">
        <is>
          <t>маш.час</t>
        </is>
      </c>
      <c r="E23" s="450" t="n">
        <v>16.41</v>
      </c>
      <c r="F23" s="370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8" t="n"/>
      <c r="B24" s="368" t="n"/>
      <c r="C24" s="367" t="inlineStr">
        <is>
          <t>Итого основные машины и механизмы</t>
        </is>
      </c>
      <c r="D24" s="368" t="n"/>
      <c r="E24" s="449" t="n"/>
      <c r="F24" s="207" t="n"/>
      <c r="G24" s="207">
        <f>SUM(G20:G23)</f>
        <v/>
      </c>
      <c r="H24" s="371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68" t="n">
        <v>7</v>
      </c>
      <c r="B25" s="274" t="inlineStr">
        <is>
          <t>91.21.16-012</t>
        </is>
      </c>
      <c r="C25" s="367" t="inlineStr">
        <is>
          <t>Прессы гидравлические с электроприводом</t>
        </is>
      </c>
      <c r="D25" s="368" t="inlineStr">
        <is>
          <t>маш.час</t>
        </is>
      </c>
      <c r="E25" s="450" t="n">
        <v>94.56</v>
      </c>
      <c r="F25" s="370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68" t="n"/>
      <c r="B26" s="368" t="n"/>
      <c r="C26" s="367" t="inlineStr">
        <is>
          <t>Итого прочие машины и механизмы</t>
        </is>
      </c>
      <c r="D26" s="368" t="n"/>
      <c r="E26" s="369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68" t="n"/>
      <c r="B27" s="368" t="n"/>
      <c r="C27" s="357" t="inlineStr">
        <is>
          <t>Итого по разделу «Машины и механизмы»</t>
        </is>
      </c>
      <c r="D27" s="368" t="n"/>
      <c r="E27" s="369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68" t="n"/>
      <c r="B28" s="357" t="inlineStr">
        <is>
          <t>Оборудование</t>
        </is>
      </c>
      <c r="C28" s="441" t="n"/>
      <c r="D28" s="441" t="n"/>
      <c r="E28" s="441" t="n"/>
      <c r="F28" s="441" t="n"/>
      <c r="G28" s="441" t="n"/>
      <c r="H28" s="442" t="n"/>
      <c r="I28" s="200" t="n"/>
      <c r="J28" s="200" t="n"/>
    </row>
    <row r="29">
      <c r="A29" s="368" t="n"/>
      <c r="B29" s="367" t="inlineStr">
        <is>
          <t>Основное оборудование</t>
        </is>
      </c>
      <c r="C29" s="441" t="n"/>
      <c r="D29" s="441" t="n"/>
      <c r="E29" s="441" t="n"/>
      <c r="F29" s="441" t="n"/>
      <c r="G29" s="441" t="n"/>
      <c r="H29" s="442" t="n"/>
      <c r="I29" s="200" t="n"/>
      <c r="J29" s="200" t="n"/>
      <c r="K29" s="306" t="n"/>
      <c r="L29" s="306" t="n"/>
    </row>
    <row r="30">
      <c r="A30" s="368" t="n"/>
      <c r="B30" s="368" t="n"/>
      <c r="C30" s="367" t="inlineStr">
        <is>
          <t>Итого основное оборудование</t>
        </is>
      </c>
      <c r="D30" s="368" t="n"/>
      <c r="E30" s="450" t="n"/>
      <c r="F30" s="370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68" t="n"/>
      <c r="B31" s="368" t="n"/>
      <c r="C31" s="367" t="inlineStr">
        <is>
          <t>Итого прочее оборудование</t>
        </is>
      </c>
      <c r="D31" s="368" t="n"/>
      <c r="E31" s="449" t="n"/>
      <c r="F31" s="370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68" t="n"/>
      <c r="B32" s="368" t="n"/>
      <c r="C32" s="357" t="inlineStr">
        <is>
          <t>Итого по разделу «Оборудование»</t>
        </is>
      </c>
      <c r="D32" s="368" t="n"/>
      <c r="E32" s="369" t="n"/>
      <c r="F32" s="370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3">
      <c r="A33" s="368" t="n"/>
      <c r="B33" s="368" t="n"/>
      <c r="C33" s="367" t="inlineStr">
        <is>
          <t>в том числе технологическое оборудование</t>
        </is>
      </c>
      <c r="D33" s="368" t="n"/>
      <c r="E33" s="450" t="n"/>
      <c r="F33" s="370" t="n"/>
      <c r="G33" s="207">
        <f>'Прил.6 Расчет ОБ'!G12</f>
        <v/>
      </c>
      <c r="H33" s="371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68" t="n"/>
      <c r="B34" s="357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</row>
    <row r="35" ht="14.25" customFormat="1" customHeight="1" s="306">
      <c r="A35" s="363" t="n"/>
      <c r="B35" s="362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25.5" customFormat="1" customHeight="1" s="306">
      <c r="A36" s="368" t="n">
        <v>8</v>
      </c>
      <c r="B36" s="368" t="inlineStr">
        <is>
          <t>БЦ.91.198</t>
        </is>
      </c>
      <c r="C36" s="262" t="inlineStr">
        <is>
          <t>Муфта соединительная 220 кВ сечение жилы до 1000 мм2</t>
        </is>
      </c>
      <c r="D36" s="368" t="inlineStr">
        <is>
          <t>шт</t>
        </is>
      </c>
      <c r="E36" s="450" t="n">
        <v>6</v>
      </c>
      <c r="F36" s="370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79" t="n"/>
      <c r="B37" s="217" t="n"/>
      <c r="C37" s="283" t="inlineStr">
        <is>
          <t>Итого основные материалы</t>
        </is>
      </c>
      <c r="D37" s="379" t="n"/>
      <c r="E37" s="453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6">
      <c r="A38" s="368" t="n">
        <v>9</v>
      </c>
      <c r="B38" s="274" t="inlineStr">
        <is>
          <t>01.7.07.12-0022</t>
        </is>
      </c>
      <c r="C38" s="367" t="inlineStr">
        <is>
          <t>Пленка полиэтиленовая, толщина 0,2-0,5 мм</t>
        </is>
      </c>
      <c r="D38" s="368" t="inlineStr">
        <is>
          <t>м2</t>
        </is>
      </c>
      <c r="E38" s="450" t="n">
        <v>153.3</v>
      </c>
      <c r="F38" s="370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68" t="n">
        <v>10</v>
      </c>
      <c r="B39" s="274" t="inlineStr">
        <is>
          <t>01.3.02.01-0002</t>
        </is>
      </c>
      <c r="C39" s="367" t="inlineStr">
        <is>
          <t>Азот газообразный технический</t>
        </is>
      </c>
      <c r="D39" s="368" t="inlineStr">
        <is>
          <t>м3</t>
        </is>
      </c>
      <c r="E39" s="450" t="n">
        <v>207</v>
      </c>
      <c r="F39" s="370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68" t="n">
        <v>11</v>
      </c>
      <c r="B40" s="274" t="inlineStr">
        <is>
          <t>01.7.03.04-0001</t>
        </is>
      </c>
      <c r="C40" s="367" t="inlineStr">
        <is>
          <t>Электроэнергия</t>
        </is>
      </c>
      <c r="D40" s="368" t="inlineStr">
        <is>
          <t>кВт-ч</t>
        </is>
      </c>
      <c r="E40" s="450" t="n">
        <v>2081.67</v>
      </c>
      <c r="F40" s="370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6">
      <c r="A41" s="368" t="n">
        <v>12</v>
      </c>
      <c r="B41" s="274" t="inlineStr">
        <is>
          <t>10.3.02.03-0011</t>
        </is>
      </c>
      <c r="C41" s="367" t="inlineStr">
        <is>
          <t>Припои оловянно-свинцовые бессурьмянистые, марка ПОС30</t>
        </is>
      </c>
      <c r="D41" s="368" t="inlineStr">
        <is>
          <t>т</t>
        </is>
      </c>
      <c r="E41" s="450" t="n">
        <v>0.008999999999999999</v>
      </c>
      <c r="F41" s="370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6">
      <c r="A42" s="368" t="n">
        <v>13</v>
      </c>
      <c r="B42" s="274" t="inlineStr">
        <is>
          <t>01.7.20.08-0102</t>
        </is>
      </c>
      <c r="C42" s="367" t="inlineStr">
        <is>
          <t>Миткаль суровый</t>
        </is>
      </c>
      <c r="D42" s="368" t="inlineStr">
        <is>
          <t>10 м</t>
        </is>
      </c>
      <c r="E42" s="450" t="n">
        <v>7.5</v>
      </c>
      <c r="F42" s="370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68" t="n">
        <v>14</v>
      </c>
      <c r="B43" s="274" t="inlineStr">
        <is>
          <t>01.7.14.07-0071</t>
        </is>
      </c>
      <c r="C43" s="367" t="inlineStr">
        <is>
          <t>Пластикат листовой</t>
        </is>
      </c>
      <c r="D43" s="368" t="inlineStr">
        <is>
          <t>т</t>
        </is>
      </c>
      <c r="E43" s="450" t="n">
        <v>0.024</v>
      </c>
      <c r="F43" s="370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6">
      <c r="A44" s="368" t="n">
        <v>15</v>
      </c>
      <c r="B44" s="274" t="inlineStr">
        <is>
          <t>11.1.03.05-0085</t>
        </is>
      </c>
      <c r="C44" s="367" t="inlineStr">
        <is>
          <t>Доска необрезная, хвойных пород, длина 4-6,5 м, все ширины, толщина 44 мм и более, сорт III</t>
        </is>
      </c>
      <c r="D44" s="368" t="inlineStr">
        <is>
          <t>м3</t>
        </is>
      </c>
      <c r="E44" s="450" t="n">
        <v>0.42</v>
      </c>
      <c r="F44" s="370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6">
      <c r="A45" s="368" t="n">
        <v>16</v>
      </c>
      <c r="B45" s="274" t="inlineStr">
        <is>
          <t>01.3.01.01-0001</t>
        </is>
      </c>
      <c r="C45" s="367" t="inlineStr">
        <is>
          <t>Бензин авиационный Б-70</t>
        </is>
      </c>
      <c r="D45" s="368" t="inlineStr">
        <is>
          <t>т</t>
        </is>
      </c>
      <c r="E45" s="450" t="n">
        <v>0.06</v>
      </c>
      <c r="F45" s="370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6">
      <c r="A46" s="368" t="n">
        <v>17</v>
      </c>
      <c r="B46" s="274" t="inlineStr">
        <is>
          <t>01.7.20.08-0021</t>
        </is>
      </c>
      <c r="C46" s="367" t="inlineStr">
        <is>
          <t>Брезент</t>
        </is>
      </c>
      <c r="D46" s="368" t="inlineStr">
        <is>
          <t>м2</t>
        </is>
      </c>
      <c r="E46" s="450" t="n">
        <v>6</v>
      </c>
      <c r="F46" s="370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68" t="n">
        <v>18</v>
      </c>
      <c r="B47" s="274" t="inlineStr">
        <is>
          <t>01.7.11.07-0034</t>
        </is>
      </c>
      <c r="C47" s="367" t="inlineStr">
        <is>
          <t>Электроды сварочные Э42А, диаметр 4 мм</t>
        </is>
      </c>
      <c r="D47" s="368" t="inlineStr">
        <is>
          <t>кг</t>
        </is>
      </c>
      <c r="E47" s="450" t="n">
        <v>20.7</v>
      </c>
      <c r="F47" s="370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6">
      <c r="A48" s="368" t="n">
        <v>19</v>
      </c>
      <c r="B48" s="274" t="inlineStr">
        <is>
          <t>01.1.02.02-0022</t>
        </is>
      </c>
      <c r="C48" s="367" t="inlineStr">
        <is>
          <t>Бумага асбестовая электроизоляционная БЭ, толщина 0,2 мм</t>
        </is>
      </c>
      <c r="D48" s="368" t="inlineStr">
        <is>
          <t>т</t>
        </is>
      </c>
      <c r="E48" s="450" t="n">
        <v>0.006</v>
      </c>
      <c r="F48" s="370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6">
      <c r="A49" s="368" t="n">
        <v>20</v>
      </c>
      <c r="B49" s="274" t="inlineStr">
        <is>
          <t>01.7.06.05-0041</t>
        </is>
      </c>
      <c r="C49" s="367" t="inlineStr">
        <is>
          <t>Лента изоляционная прорезиненная односторонняя, ширина 20 мм, толщина 0,25-0,35 мм</t>
        </is>
      </c>
      <c r="D49" s="368" t="inlineStr">
        <is>
          <t>кг</t>
        </is>
      </c>
      <c r="E49" s="450" t="n">
        <v>1.2</v>
      </c>
      <c r="F49" s="370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6">
      <c r="A50" s="368" t="n">
        <v>21</v>
      </c>
      <c r="B50" s="274" t="inlineStr">
        <is>
          <t>10.2.02.08-0001</t>
        </is>
      </c>
      <c r="C50" s="367" t="inlineStr">
        <is>
          <t>Проволока медная, круглая, мягкая, электротехническая, диаметр 1,0-3,0 мм и выше</t>
        </is>
      </c>
      <c r="D50" s="368" t="inlineStr">
        <is>
          <t>т</t>
        </is>
      </c>
      <c r="E50" s="450" t="n">
        <v>0.0009</v>
      </c>
      <c r="F50" s="370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6">
      <c r="A51" s="368" t="n">
        <v>22</v>
      </c>
      <c r="B51" s="274" t="inlineStr">
        <is>
          <t>01.3.01.07-0009</t>
        </is>
      </c>
      <c r="C51" s="367" t="inlineStr">
        <is>
          <t>Спирт этиловый ректификованный технический, сорт I</t>
        </is>
      </c>
      <c r="D51" s="368" t="inlineStr">
        <is>
          <t>кг</t>
        </is>
      </c>
      <c r="E51" s="450" t="n">
        <v>0.72</v>
      </c>
      <c r="F51" s="370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6">
      <c r="A52" s="379" t="n"/>
      <c r="B52" s="379" t="n"/>
      <c r="C52" s="283" t="inlineStr">
        <is>
          <t>Итого прочие материалы</t>
        </is>
      </c>
      <c r="D52" s="379" t="n"/>
      <c r="E52" s="453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68" t="n"/>
      <c r="B53" s="368" t="n"/>
      <c r="C53" s="357" t="inlineStr">
        <is>
          <t>Итого по разделу «Материалы»</t>
        </is>
      </c>
      <c r="D53" s="368" t="n"/>
      <c r="E53" s="369" t="n"/>
      <c r="F53" s="370" t="n"/>
      <c r="G53" s="207">
        <f>G37+G52</f>
        <v/>
      </c>
      <c r="H53" s="371">
        <f>G53/$G$53</f>
        <v/>
      </c>
      <c r="I53" s="207" t="n"/>
      <c r="J53" s="207">
        <f>J37+J52</f>
        <v/>
      </c>
    </row>
    <row r="54" ht="14.25" customFormat="1" customHeight="1" s="306">
      <c r="A54" s="368" t="n"/>
      <c r="B54" s="368" t="n"/>
      <c r="C54" s="367" t="inlineStr">
        <is>
          <t>ИТОГО ПО РМ</t>
        </is>
      </c>
      <c r="D54" s="368" t="n"/>
      <c r="E54" s="369" t="n"/>
      <c r="F54" s="370" t="n"/>
      <c r="G54" s="207">
        <f>G15+G27+G53</f>
        <v/>
      </c>
      <c r="H54" s="371" t="n"/>
      <c r="I54" s="207" t="n"/>
      <c r="J54" s="207">
        <f>J15+J27+J53</f>
        <v/>
      </c>
    </row>
    <row r="55" ht="14.25" customFormat="1" customHeight="1" s="306">
      <c r="A55" s="368" t="n"/>
      <c r="B55" s="368" t="n"/>
      <c r="C55" s="367" t="inlineStr">
        <is>
          <t>Накладные расходы</t>
        </is>
      </c>
      <c r="D55" s="203">
        <f>ROUND(G55/(G$17+$G$15),2)</f>
        <v/>
      </c>
      <c r="E55" s="369" t="n"/>
      <c r="F55" s="370" t="n"/>
      <c r="G55" s="207" t="n">
        <v>8847.620000000001</v>
      </c>
      <c r="H55" s="371" t="n"/>
      <c r="I55" s="207" t="n"/>
      <c r="J55" s="207">
        <f>ROUND(D55*(J15+J17),2)</f>
        <v/>
      </c>
    </row>
    <row r="56" ht="14.25" customFormat="1" customHeight="1" s="306">
      <c r="A56" s="368" t="n"/>
      <c r="B56" s="368" t="n"/>
      <c r="C56" s="367" t="inlineStr">
        <is>
          <t>Сметная прибыль</t>
        </is>
      </c>
      <c r="D56" s="203">
        <f>ROUND(G56/(G$15+G$17),2)</f>
        <v/>
      </c>
      <c r="E56" s="369" t="n"/>
      <c r="F56" s="370" t="n"/>
      <c r="G56" s="207" t="n">
        <v>4651.84</v>
      </c>
      <c r="H56" s="371" t="n"/>
      <c r="I56" s="207" t="n"/>
      <c r="J56" s="207">
        <f>ROUND(D56*(J15+J17),2)</f>
        <v/>
      </c>
    </row>
    <row r="57" ht="14.25" customFormat="1" customHeight="1" s="306">
      <c r="A57" s="368" t="n"/>
      <c r="B57" s="368" t="n"/>
      <c r="C57" s="367" t="inlineStr">
        <is>
          <t>Итого СМР (с НР и СП)</t>
        </is>
      </c>
      <c r="D57" s="368" t="n"/>
      <c r="E57" s="369" t="n"/>
      <c r="F57" s="370" t="n"/>
      <c r="G57" s="207">
        <f>G15+G27+G53+G55+G56</f>
        <v/>
      </c>
      <c r="H57" s="371" t="n"/>
      <c r="I57" s="207" t="n"/>
      <c r="J57" s="207">
        <f>J15+J27+J53+J55+J56</f>
        <v/>
      </c>
    </row>
    <row r="58" ht="14.25" customFormat="1" customHeight="1" s="306">
      <c r="A58" s="368" t="n"/>
      <c r="B58" s="368" t="n"/>
      <c r="C58" s="367" t="inlineStr">
        <is>
          <t>ВСЕГО СМР + ОБОРУДОВАНИЕ</t>
        </is>
      </c>
      <c r="D58" s="368" t="n"/>
      <c r="E58" s="369" t="n"/>
      <c r="F58" s="370" t="n"/>
      <c r="G58" s="207">
        <f>G57+G32</f>
        <v/>
      </c>
      <c r="H58" s="371" t="n"/>
      <c r="I58" s="207" t="n"/>
      <c r="J58" s="207">
        <f>J57+J32</f>
        <v/>
      </c>
    </row>
    <row r="59" ht="34.5" customFormat="1" customHeight="1" s="306">
      <c r="A59" s="368" t="n"/>
      <c r="B59" s="368" t="n"/>
      <c r="C59" s="367" t="inlineStr">
        <is>
          <t>ИТОГО ПОКАЗАТЕЛЬ НА ЕД. ИЗМ.</t>
        </is>
      </c>
      <c r="D59" s="368" t="inlineStr">
        <is>
          <t>1 ед</t>
        </is>
      </c>
      <c r="E59" s="450" t="n">
        <v>1</v>
      </c>
      <c r="F59" s="370" t="n"/>
      <c r="G59" s="207">
        <f>G58/E59</f>
        <v/>
      </c>
      <c r="H59" s="371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Муфта соединительная 220 кВ сечение жилы до 1000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3">
      <c r="A9" s="245" t="n"/>
      <c r="B9" s="367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8" t="n"/>
      <c r="B10" s="357" t="n"/>
      <c r="C10" s="367" t="inlineStr">
        <is>
          <t>ИТОГО ИНЖЕНЕРНОЕ ОБОРУДОВАНИЕ</t>
        </is>
      </c>
      <c r="D10" s="357" t="n"/>
      <c r="E10" s="14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7" t="n">
        <v>0</v>
      </c>
    </row>
    <row r="13" ht="19.5" customHeight="1" s="323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К4-10-2</t>
        </is>
      </c>
      <c r="B11" s="354" t="inlineStr">
        <is>
          <t xml:space="preserve">УНЦ КЛ 110 - 500 кВ с системой термомониторинга  </t>
        </is>
      </c>
      <c r="C11" s="303">
        <f>D5</f>
        <v/>
      </c>
      <c r="D11" s="331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9" t="n"/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6">
      <c r="B26" s="440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4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5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6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2025-01-24T12:08:41Z</dcterms:modified>
  <cp:lastModifiedBy>User4</cp:lastModifiedBy>
  <cp:lastPrinted>2023-11-29T06:23:21Z</cp:lastPrinted>
</cp:coreProperties>
</file>